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8AB4DE3-A5F8-4BC8-B237-4BF18FB966E7}" xr6:coauthVersionLast="47" xr6:coauthVersionMax="47" xr10:uidLastSave="{00000000-0000-0000-0000-000000000000}"/>
  <bookViews>
    <workbookView xWindow="-120" yWindow="-120" windowWidth="20730" windowHeight="11160" tabRatio="817" xr2:uid="{00000000-000D-0000-FFFF-FFFF00000000}"/>
  </bookViews>
  <sheets>
    <sheet name="Tableau 1" sheetId="2" r:id="rId1"/>
    <sheet name="Graphique 1" sheetId="3" r:id="rId2"/>
    <sheet name="Carte 1" sheetId="4" r:id="rId3"/>
    <sheet name="Carte 2" sheetId="5" r:id="rId4"/>
    <sheet name="Graphique 2" sheetId="6" r:id="rId5"/>
    <sheet name="Graphique 3" sheetId="7" r:id="rId6"/>
  </sheets>
  <externalReferences>
    <externalReference r:id="rId7"/>
  </externalReferences>
  <definedNames>
    <definedName name="_1__xlchart.v1.0" localSheetId="3" hidden="1">#REF!</definedName>
    <definedName name="_1__xlchart.v1.0" localSheetId="1" hidden="1">#REF!</definedName>
    <definedName name="_1__xlchart.v1.0" localSheetId="4" hidden="1">#REF!</definedName>
    <definedName name="_1__xlchart.v1.0" localSheetId="5" hidden="1">#REF!</definedName>
    <definedName name="_1__xlchart.v1.0" localSheetId="0" hidden="1">#REF!</definedName>
    <definedName name="_1__xlchart.v1.0" hidden="1">#REF!</definedName>
    <definedName name="_2__xlchart.v1.1" localSheetId="3" hidden="1">#REF!</definedName>
    <definedName name="_2__xlchart.v1.1" localSheetId="1" hidden="1">#REF!</definedName>
    <definedName name="_2__xlchart.v1.1" localSheetId="4" hidden="1">#REF!</definedName>
    <definedName name="_2__xlchart.v1.1" localSheetId="5" hidden="1">#REF!</definedName>
    <definedName name="_2__xlchart.v1.1" localSheetId="0" hidden="1">#REF!</definedName>
    <definedName name="_2__xlchart.v1.1" hidden="1">#REF!</definedName>
    <definedName name="_3__xlchart.v1.2" localSheetId="3" hidden="1">#REF!</definedName>
    <definedName name="_3__xlchart.v1.2" localSheetId="1" hidden="1">#REF!</definedName>
    <definedName name="_3__xlchart.v1.2" localSheetId="4" hidden="1">#REF!</definedName>
    <definedName name="_3__xlchart.v1.2" localSheetId="0" hidden="1">#REF!</definedName>
    <definedName name="_3__xlchart.v1.2" hidden="1">#REF!</definedName>
    <definedName name="_4__xlchart.v1.3" localSheetId="3" hidden="1">#REF!</definedName>
    <definedName name="_4__xlchart.v1.3" localSheetId="1" hidden="1">#REF!</definedName>
    <definedName name="_4__xlchart.v1.3" localSheetId="4" hidden="1">#REF!</definedName>
    <definedName name="_4__xlchart.v1.3" localSheetId="0" hidden="1">#REF!</definedName>
    <definedName name="_4__xlchart.v1.3" hidden="1">#REF!</definedName>
    <definedName name="_5__xlchart.v1.4" localSheetId="3" hidden="1">#REF!</definedName>
    <definedName name="_5__xlchart.v1.4" localSheetId="1" hidden="1">#REF!</definedName>
    <definedName name="_5__xlchart.v1.4" localSheetId="4" hidden="1">#REF!</definedName>
    <definedName name="_5__xlchart.v1.4" localSheetId="0" hidden="1">#REF!</definedName>
    <definedName name="_5__xlchart.v1.4" hidden="1">#REF!</definedName>
    <definedName name="_AMO_UniqueIdentifier" hidden="1">"'7d1b70f9-5c04-4aa3-a5eb-a46c8c09ce29'"</definedName>
    <definedName name="a">#REF!</definedName>
    <definedName name="actp_total">'[1]Dept - Bénéficiaires ACTP'!#REF!</definedName>
    <definedName name="AideMenPAPH">#REF!</definedName>
    <definedName name="apa_dom">#REF!</definedName>
    <definedName name="apa_etab">#REF!</definedName>
    <definedName name="apa_etab_hdg">#REF!</definedName>
    <definedName name="apa_etab_sdg">#REF!</definedName>
    <definedName name="apa_tot">#REF!</definedName>
    <definedName name="f">#REF!</definedName>
    <definedName name="pch_total">#REF!</definedName>
    <definedName name="s">#REF!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G15" i="2"/>
  <c r="E14" i="7" l="1"/>
  <c r="D14" i="7"/>
  <c r="C14" i="7"/>
  <c r="E13" i="7"/>
  <c r="D13" i="7"/>
  <c r="C13" i="7"/>
  <c r="E12" i="7"/>
  <c r="D12" i="7"/>
  <c r="C12" i="7"/>
  <c r="E11" i="7"/>
  <c r="D11" i="7"/>
  <c r="C11" i="7"/>
  <c r="E10" i="7"/>
  <c r="D10" i="7"/>
  <c r="C10" i="7"/>
  <c r="E9" i="7"/>
  <c r="D9" i="7"/>
  <c r="C9" i="7"/>
  <c r="E8" i="7"/>
  <c r="D8" i="7"/>
  <c r="C8" i="7"/>
  <c r="E7" i="7"/>
  <c r="D7" i="7"/>
  <c r="C7" i="7"/>
  <c r="E6" i="7"/>
  <c r="D6" i="7"/>
  <c r="C6" i="7"/>
  <c r="E5" i="7"/>
  <c r="D5" i="7"/>
  <c r="C5" i="7"/>
</calcChain>
</file>

<file path=xl/sharedStrings.xml><?xml version="1.0" encoding="utf-8"?>
<sst xmlns="http://schemas.openxmlformats.org/spreadsheetml/2006/main" count="509" uniqueCount="292">
  <si>
    <t>Nombre de bénéficiaires, en milliers</t>
  </si>
  <si>
    <t>ACTP et PCH, dont :</t>
  </si>
  <si>
    <t>ACTP</t>
  </si>
  <si>
    <t>PCH</t>
  </si>
  <si>
    <t>-</t>
  </si>
  <si>
    <t>Part de la PCH dans le total (en %)</t>
  </si>
  <si>
    <t xml:space="preserve">ACTP </t>
  </si>
  <si>
    <t>Dépenses mensuelles moyennes par bénéficiaire, en euros courants</t>
  </si>
  <si>
    <t>ACTP et PCH</t>
  </si>
  <si>
    <t>ACTP : allocation compensatrice pour tierce personne ; PCH : prestation de compensation du handicap.</t>
  </si>
  <si>
    <t>2007</t>
  </si>
  <si>
    <t>2008</t>
  </si>
  <si>
    <t>2009</t>
  </si>
  <si>
    <t>2010</t>
  </si>
  <si>
    <t>2011</t>
  </si>
  <si>
    <t>2012</t>
  </si>
  <si>
    <t>2013</t>
  </si>
  <si>
    <t>2014</t>
  </si>
  <si>
    <t>2015</t>
  </si>
  <si>
    <t>2016</t>
  </si>
  <si>
    <t>Ensemble ACTP + PCH</t>
  </si>
  <si>
    <t>Total mensuel</t>
  </si>
  <si>
    <t>Département</t>
  </si>
  <si>
    <t>En ‰</t>
  </si>
  <si>
    <t>01D</t>
  </si>
  <si>
    <t>Ain</t>
  </si>
  <si>
    <t>02D</t>
  </si>
  <si>
    <t>Aisne</t>
  </si>
  <si>
    <t>03D</t>
  </si>
  <si>
    <t>Allier</t>
  </si>
  <si>
    <t>04D</t>
  </si>
  <si>
    <t>Alpes-de-Haute-Provence</t>
  </si>
  <si>
    <t>05D</t>
  </si>
  <si>
    <t>Hautes-Alpes</t>
  </si>
  <si>
    <t>06D</t>
  </si>
  <si>
    <t>Alpes-Maritimes</t>
  </si>
  <si>
    <t>07D</t>
  </si>
  <si>
    <t>Ardèche</t>
  </si>
  <si>
    <t>08D</t>
  </si>
  <si>
    <t>Ardennes</t>
  </si>
  <si>
    <t>09D</t>
  </si>
  <si>
    <t>Ariège</t>
  </si>
  <si>
    <t>10D</t>
  </si>
  <si>
    <t>Aube</t>
  </si>
  <si>
    <t>11D</t>
  </si>
  <si>
    <t>Aude</t>
  </si>
  <si>
    <t>12D</t>
  </si>
  <si>
    <t>Aveyron</t>
  </si>
  <si>
    <t>13D</t>
  </si>
  <si>
    <t>Bouches-du-Rhône</t>
  </si>
  <si>
    <t>14D</t>
  </si>
  <si>
    <t>Calvados</t>
  </si>
  <si>
    <t>15D</t>
  </si>
  <si>
    <t>Cantal</t>
  </si>
  <si>
    <t>16D</t>
  </si>
  <si>
    <t>Charente</t>
  </si>
  <si>
    <t>17D</t>
  </si>
  <si>
    <t>Charente-Maritime</t>
  </si>
  <si>
    <t>18D</t>
  </si>
  <si>
    <t>Cher</t>
  </si>
  <si>
    <t>19D</t>
  </si>
  <si>
    <t>Corrèze</t>
  </si>
  <si>
    <t>20D</t>
  </si>
  <si>
    <t>Collectivité de Corse</t>
  </si>
  <si>
    <t>21D</t>
  </si>
  <si>
    <t>22D</t>
  </si>
  <si>
    <t>23D</t>
  </si>
  <si>
    <t>Creuse</t>
  </si>
  <si>
    <t>24D</t>
  </si>
  <si>
    <t>Dordogne</t>
  </si>
  <si>
    <t>25D</t>
  </si>
  <si>
    <t>Doubs</t>
  </si>
  <si>
    <t>26D</t>
  </si>
  <si>
    <t>Drôme</t>
  </si>
  <si>
    <t>27D</t>
  </si>
  <si>
    <t>Eure</t>
  </si>
  <si>
    <t>28D</t>
  </si>
  <si>
    <t>Eure-et-Loir</t>
  </si>
  <si>
    <t>29D</t>
  </si>
  <si>
    <t>Finistère</t>
  </si>
  <si>
    <t>30D</t>
  </si>
  <si>
    <t>Gard</t>
  </si>
  <si>
    <t>31D</t>
  </si>
  <si>
    <t>Haute-Garonne</t>
  </si>
  <si>
    <t>32D</t>
  </si>
  <si>
    <t>Gers</t>
  </si>
  <si>
    <t>33D</t>
  </si>
  <si>
    <t>Gironde</t>
  </si>
  <si>
    <t>34D</t>
  </si>
  <si>
    <t>Hérault</t>
  </si>
  <si>
    <t>35D</t>
  </si>
  <si>
    <t>Ille-et-Vilaine</t>
  </si>
  <si>
    <t>36D</t>
  </si>
  <si>
    <t>Indre</t>
  </si>
  <si>
    <t>37D</t>
  </si>
  <si>
    <t>Indre-et-Loire</t>
  </si>
  <si>
    <t>38D</t>
  </si>
  <si>
    <t>Isère</t>
  </si>
  <si>
    <t>39D</t>
  </si>
  <si>
    <t>Jura</t>
  </si>
  <si>
    <t>40D</t>
  </si>
  <si>
    <t>Landes</t>
  </si>
  <si>
    <t>41D</t>
  </si>
  <si>
    <t>Loir-et-Cher</t>
  </si>
  <si>
    <t>42D</t>
  </si>
  <si>
    <t>Loire</t>
  </si>
  <si>
    <t>43D</t>
  </si>
  <si>
    <t>Haute-Loire</t>
  </si>
  <si>
    <t>44D</t>
  </si>
  <si>
    <t>Loire-Atlantique</t>
  </si>
  <si>
    <t>45D</t>
  </si>
  <si>
    <t>Loiret</t>
  </si>
  <si>
    <t>46D</t>
  </si>
  <si>
    <t>Lot</t>
  </si>
  <si>
    <t>47D</t>
  </si>
  <si>
    <t>Lot-et-Garonne</t>
  </si>
  <si>
    <t>48D</t>
  </si>
  <si>
    <t>Lozère</t>
  </si>
  <si>
    <t>49D</t>
  </si>
  <si>
    <t>Maine-et-Loire</t>
  </si>
  <si>
    <t>50D</t>
  </si>
  <si>
    <t>Manche</t>
  </si>
  <si>
    <t>51D</t>
  </si>
  <si>
    <t>Marne</t>
  </si>
  <si>
    <t>52D</t>
  </si>
  <si>
    <t>Haute-Marne</t>
  </si>
  <si>
    <t>53D</t>
  </si>
  <si>
    <t>Mayenne</t>
  </si>
  <si>
    <t>54D</t>
  </si>
  <si>
    <t>Meurthe-et-Moselle</t>
  </si>
  <si>
    <t>55D</t>
  </si>
  <si>
    <t>Meuse</t>
  </si>
  <si>
    <t>56D</t>
  </si>
  <si>
    <t>Morbihan</t>
  </si>
  <si>
    <t>57D</t>
  </si>
  <si>
    <t>Moselle</t>
  </si>
  <si>
    <t>58D</t>
  </si>
  <si>
    <t>Nièvre</t>
  </si>
  <si>
    <t>59D</t>
  </si>
  <si>
    <t>Nord</t>
  </si>
  <si>
    <t>60D</t>
  </si>
  <si>
    <t>Oise</t>
  </si>
  <si>
    <t>61D</t>
  </si>
  <si>
    <t>Orne</t>
  </si>
  <si>
    <t>62D</t>
  </si>
  <si>
    <t>Pas-de-Calais</t>
  </si>
  <si>
    <t>63D</t>
  </si>
  <si>
    <t>Puy-de-Dôme</t>
  </si>
  <si>
    <t>64D</t>
  </si>
  <si>
    <t>Pyrénées-Atlantiques</t>
  </si>
  <si>
    <t>65D</t>
  </si>
  <si>
    <t>Hautes-Pyrénées</t>
  </si>
  <si>
    <t>66D</t>
  </si>
  <si>
    <t>Pyrénées-Orientales</t>
  </si>
  <si>
    <t>67D</t>
  </si>
  <si>
    <t>Bas-Rhin</t>
  </si>
  <si>
    <t>68D</t>
  </si>
  <si>
    <t>Haut-Rhin</t>
  </si>
  <si>
    <t>69D</t>
  </si>
  <si>
    <t>Nouveau Rhône</t>
  </si>
  <si>
    <t>69M</t>
  </si>
  <si>
    <t>Métropole de Lyon</t>
  </si>
  <si>
    <t>70D</t>
  </si>
  <si>
    <t>Haute-Saône</t>
  </si>
  <si>
    <t>71D</t>
  </si>
  <si>
    <t>Saône-et-Loire</t>
  </si>
  <si>
    <t>72D</t>
  </si>
  <si>
    <t>Sarthe</t>
  </si>
  <si>
    <t>73D</t>
  </si>
  <si>
    <t>Savoie</t>
  </si>
  <si>
    <t>74D</t>
  </si>
  <si>
    <t>Haute-Savoie</t>
  </si>
  <si>
    <t>75D</t>
  </si>
  <si>
    <t>Paris</t>
  </si>
  <si>
    <t>76D</t>
  </si>
  <si>
    <t>Seine-Maritime</t>
  </si>
  <si>
    <t>77D</t>
  </si>
  <si>
    <t>Seine-et-Marne</t>
  </si>
  <si>
    <t>78D</t>
  </si>
  <si>
    <t>Yvelines</t>
  </si>
  <si>
    <t>79D</t>
  </si>
  <si>
    <t>Deux-Sèvres</t>
  </si>
  <si>
    <t>80D</t>
  </si>
  <si>
    <t>Somme</t>
  </si>
  <si>
    <t>81D</t>
  </si>
  <si>
    <t>Tarn</t>
  </si>
  <si>
    <t>82D</t>
  </si>
  <si>
    <t>Tarn-et-Garonne</t>
  </si>
  <si>
    <t>83D</t>
  </si>
  <si>
    <t>Var</t>
  </si>
  <si>
    <t>84D</t>
  </si>
  <si>
    <t>Vaucluse</t>
  </si>
  <si>
    <t>85D</t>
  </si>
  <si>
    <t>Vendée</t>
  </si>
  <si>
    <t>86D</t>
  </si>
  <si>
    <t>Vienne</t>
  </si>
  <si>
    <t>87D</t>
  </si>
  <si>
    <t>Haute-Vienne</t>
  </si>
  <si>
    <t>88D</t>
  </si>
  <si>
    <t>Vosges</t>
  </si>
  <si>
    <t>89D</t>
  </si>
  <si>
    <t>Yonne</t>
  </si>
  <si>
    <t>90D</t>
  </si>
  <si>
    <t>Territoire de Belfort</t>
  </si>
  <si>
    <t>91D</t>
  </si>
  <si>
    <t>Essonne</t>
  </si>
  <si>
    <t>92D</t>
  </si>
  <si>
    <t>Hauts-de-Seine</t>
  </si>
  <si>
    <t>93D</t>
  </si>
  <si>
    <t>Seine-Saint-Denis</t>
  </si>
  <si>
    <t>94D</t>
  </si>
  <si>
    <t>Val-de-Marne</t>
  </si>
  <si>
    <t>95D</t>
  </si>
  <si>
    <t>971D</t>
  </si>
  <si>
    <t>Guadeloupe</t>
  </si>
  <si>
    <t>972D</t>
  </si>
  <si>
    <t>Martinique</t>
  </si>
  <si>
    <t>973D</t>
  </si>
  <si>
    <t>Guyane</t>
  </si>
  <si>
    <t>974D</t>
  </si>
  <si>
    <t>La Réunion</t>
  </si>
  <si>
    <t>En euros</t>
  </si>
  <si>
    <t>67AE</t>
  </si>
  <si>
    <t>TOTAL</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</si>
  <si>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</si>
  <si>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</si>
  <si>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</si>
  <si>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</si>
  <si>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</si>
  <si>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</si>
  <si>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</si>
  <si>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</si>
  <si>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</si>
  <si>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</si>
  <si>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</si>
  <si>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</si>
  <si>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</si>
  <si>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</si>
  <si>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 xml:space="preserve"> 75 ans ou plus</t>
  </si>
  <si>
    <t>Date d’ouverture
des droits à la PCH</t>
  </si>
  <si>
    <t>Moins de 
60 ans</t>
  </si>
  <si>
    <t>60 ans ou plus</t>
  </si>
  <si>
    <t>Ensemble</t>
  </si>
  <si>
    <t>10 ans</t>
  </si>
  <si>
    <t>9 ans</t>
  </si>
  <si>
    <t>8 ans</t>
  </si>
  <si>
    <t>7 ans</t>
  </si>
  <si>
    <t>6 ans</t>
  </si>
  <si>
    <t>5 ans</t>
  </si>
  <si>
    <t>4 ans</t>
  </si>
  <si>
    <t>3 ans</t>
  </si>
  <si>
    <t>2 ans</t>
  </si>
  <si>
    <t>1 an</t>
  </si>
  <si>
    <t>PCH : prestation de compensation du handicap.</t>
  </si>
  <si>
    <t>2005/
2010</t>
  </si>
  <si>
    <t>2010/
2015</t>
  </si>
  <si>
    <t>2020/
2021</t>
  </si>
  <si>
    <t>2021/
2022</t>
  </si>
  <si>
    <t>0 à 4 ans</t>
  </si>
  <si>
    <t>en euros constants 2022</t>
  </si>
  <si>
    <t>Tableau 1 - Évolutions de l’ACTP et de la PCH</t>
  </si>
  <si>
    <t>Effectifs au 31/12 ou dépenses sur l’année</t>
  </si>
  <si>
    <t>Taux d’évolution annuel moyen (en %)</t>
  </si>
  <si>
    <t>Dépenses annuelles, 
en millions d’euros courants</t>
  </si>
  <si>
    <t>Graphique 2 - Part des bénéficiaires de la PCH et de l’ACTP dans la population par tranche d’âge, en décembre 2022</t>
  </si>
  <si>
    <t>Carte 2 - Dépenses annuelles brutes de PCH et d’ACTP moyennes par bénéficiaire en 2022</t>
  </si>
  <si>
    <t>Côte-d’Or</t>
  </si>
  <si>
    <t>Côtes-d’Armor</t>
  </si>
  <si>
    <t>Collectivité européenne d’Alsace</t>
  </si>
  <si>
    <t>Val-d’Oise</t>
  </si>
  <si>
    <t>Carte 1 - Taux de bénéficiaires de la PCH ou de l’ACTP, au 31 décembre 2022</t>
  </si>
  <si>
    <t>Graphique 1 - Évolution des dépenses annuelles moyennes d’ACTP et de PCH par bénéficiaire, depuis 1999</t>
  </si>
  <si>
    <t>Lecture &gt; En 2022, la dépense moyenne par bénéficiaire de l’ACTP s’élève à 6 800 euros et celle de la PCH à 7 200 euros.</t>
  </si>
  <si>
    <r>
      <rPr>
        <b/>
        <sz val="8"/>
        <color theme="1"/>
        <rFont val="Marianne"/>
        <family val="3"/>
      </rPr>
      <t>Note &gt;</t>
    </r>
    <r>
      <rPr>
        <sz val="8"/>
        <color theme="1"/>
        <rFont val="Marianne"/>
        <family val="3"/>
      </rPr>
      <t xml:space="preserve"> La dépense annuelle moyenne est calculée en rapportant les dépenses brutes à la demi-somme du nombre de bénéficiaires en décembre de l’année et de celui de l’année précédente.</t>
    </r>
  </si>
  <si>
    <r>
      <rPr>
        <b/>
        <sz val="8"/>
        <color theme="1"/>
        <rFont val="Marianne"/>
        <family val="3"/>
      </rPr>
      <t>Champ &gt;</t>
    </r>
    <r>
      <rPr>
        <sz val="8"/>
        <color theme="1"/>
        <rFont val="Marianne"/>
        <family val="3"/>
      </rPr>
      <t xml:space="preserve"> France métropolitaine et DROM, hors Mayotte.</t>
    </r>
  </si>
  <si>
    <r>
      <rPr>
        <b/>
        <sz val="8"/>
        <color indexed="8"/>
        <rFont val="Marianne"/>
        <family val="3"/>
      </rPr>
      <t>Source &gt;</t>
    </r>
    <r>
      <rPr>
        <sz val="8"/>
        <color indexed="8"/>
        <rFont val="Marianne"/>
        <family val="3"/>
      </rPr>
      <t xml:space="preserve"> DREES, enquête Aide sociale.</t>
    </r>
  </si>
  <si>
    <r>
      <t xml:space="preserve">Lecture &gt; </t>
    </r>
    <r>
      <rPr>
        <sz val="8"/>
        <color indexed="8"/>
        <rFont val="Marianne"/>
        <family val="3"/>
      </rPr>
      <t xml:space="preserve">En 2022, 383 000 personnes handicapées sont bénéficiaires de la PCH. </t>
    </r>
  </si>
  <si>
    <r>
      <t>Champ &gt;</t>
    </r>
    <r>
      <rPr>
        <sz val="8"/>
        <color rgb="FF000000"/>
        <rFont val="Marianne"/>
        <family val="3"/>
      </rPr>
      <t xml:space="preserve"> France métropolitaine et DROM, hors Mayotte.</t>
    </r>
  </si>
  <si>
    <r>
      <t>Source &gt;</t>
    </r>
    <r>
      <rPr>
        <sz val="8"/>
        <color rgb="FF000000"/>
        <rFont val="Marianne"/>
        <family val="3"/>
      </rPr>
      <t xml:space="preserve"> DREES, enquête Aide sociale.</t>
    </r>
  </si>
  <si>
    <r>
      <t>Graphique 3 - Répartition des bénéficiaires sortis en 2016 selon l’ancienneté de leur droit à la PCH</t>
    </r>
    <r>
      <rPr>
        <i/>
        <sz val="8"/>
        <color theme="1"/>
        <rFont val="Marianne"/>
        <family val="3"/>
      </rPr>
      <t xml:space="preserve"> (en années révolues)</t>
    </r>
  </si>
  <si>
    <r>
      <rPr>
        <b/>
        <sz val="8"/>
        <color theme="1"/>
        <rFont val="Marianne"/>
        <family val="3"/>
      </rPr>
      <t>Note &gt;</t>
    </r>
    <r>
      <rPr>
        <sz val="8"/>
        <color theme="1"/>
        <rFont val="Marianne"/>
        <family val="3"/>
      </rPr>
      <t xml:space="preserve"> Les informations relatives aux sorties des bénéficiaires entrés au cours de l’année 2016 ne sont pas disponibles, les sortants 2016 étant définis comme les personnes présentes au 31 décembre 2015 et absentes au 31 décembre 2016. Ainsi, seules les durées de présence égales ou supérieures à 1 an peuvent être calculées.</t>
    </r>
    <r>
      <rPr>
        <b/>
        <sz val="8"/>
        <color theme="1"/>
        <rFont val="Marianne"/>
        <family val="3"/>
      </rPr>
      <t xml:space="preserve">
Lecture &gt;</t>
    </r>
    <r>
      <rPr>
        <sz val="8"/>
        <color theme="1"/>
        <rFont val="Marianne"/>
        <family val="3"/>
      </rPr>
      <t xml:space="preserve"> 9 % des bénéficiaires de moins de 60 ans sortis au cours de l’année 2016 avaient des droits à la PCH ouverts depuis dix ans.
</t>
    </r>
    <r>
      <rPr>
        <b/>
        <sz val="8"/>
        <color theme="1"/>
        <rFont val="Marianne"/>
        <family val="3"/>
      </rPr>
      <t>Champ &gt;</t>
    </r>
    <r>
      <rPr>
        <sz val="8"/>
        <color theme="1"/>
        <rFont val="Marianne"/>
        <family val="3"/>
      </rPr>
      <t xml:space="preserve"> France métropolitaine et DROM, hors Mayotte.</t>
    </r>
    <r>
      <rPr>
        <b/>
        <sz val="8"/>
        <color theme="1"/>
        <rFont val="Marianne"/>
        <family val="3"/>
      </rPr>
      <t xml:space="preserve">
Source &gt;</t>
    </r>
    <r>
      <rPr>
        <sz val="8"/>
        <color theme="1"/>
        <rFont val="Marianne"/>
        <family val="3"/>
      </rPr>
      <t xml:space="preserve"> DREES, RI-PCH.</t>
    </r>
  </si>
  <si>
    <r>
      <rPr>
        <b/>
        <sz val="8"/>
        <color theme="1"/>
        <rFont val="Marianne"/>
        <family val="3"/>
      </rPr>
      <t xml:space="preserve">Lecture &gt; </t>
    </r>
    <r>
      <rPr>
        <sz val="8"/>
        <color theme="1"/>
        <rFont val="Marianne"/>
        <family val="3"/>
      </rPr>
      <t xml:space="preserve">Fin décembre 2022, 1,3 ‰ des 75 ans ou plus sont bénéficiaires de la PCH. </t>
    </r>
  </si>
  <si>
    <r>
      <rPr>
        <b/>
        <sz val="8"/>
        <rFont val="Marianne"/>
        <family val="3"/>
      </rPr>
      <t>Champ &gt;</t>
    </r>
    <r>
      <rPr>
        <sz val="8"/>
        <rFont val="Marianne"/>
        <family val="3"/>
      </rPr>
      <t xml:space="preserve"> France métropolitaine et DROM (hors Mayotte).</t>
    </r>
  </si>
  <si>
    <r>
      <rPr>
        <b/>
        <sz val="8"/>
        <rFont val="Marianne"/>
        <family val="3"/>
      </rPr>
      <t>Sources &gt;</t>
    </r>
    <r>
      <rPr>
        <sz val="8"/>
        <rFont val="Marianne"/>
        <family val="3"/>
      </rPr>
      <t xml:space="preserve"> DREES, enquête Aide sociale ; Insee, estimations provisoires de population au 1</t>
    </r>
    <r>
      <rPr>
        <vertAlign val="superscript"/>
        <sz val="8"/>
        <rFont val="Marianne"/>
        <family val="3"/>
      </rPr>
      <t xml:space="preserve">er </t>
    </r>
    <r>
      <rPr>
        <sz val="8"/>
        <rFont val="Marianne"/>
        <family val="3"/>
      </rPr>
      <t>janvier 2023 (résultats arrêtés fin 2023).</t>
    </r>
  </si>
  <si>
    <r>
      <rPr>
        <b/>
        <sz val="8"/>
        <color indexed="8"/>
        <rFont val="Marianne"/>
        <family val="3"/>
      </rPr>
      <t>Champ &gt;</t>
    </r>
    <r>
      <rPr>
        <sz val="8"/>
        <color indexed="8"/>
        <rFont val="Marianne"/>
        <family val="3"/>
      </rPr>
      <t xml:space="preserve"> France métropolitaine et DROM, hors Mayotte.</t>
    </r>
  </si>
  <si>
    <r>
      <rPr>
        <b/>
        <sz val="8"/>
        <color indexed="8"/>
        <rFont val="Marianne"/>
        <family val="3"/>
      </rPr>
      <t>Sources &gt;</t>
    </r>
    <r>
      <rPr>
        <sz val="8"/>
        <color indexed="8"/>
        <rFont val="Marianne"/>
        <family val="3"/>
      </rPr>
      <t xml:space="preserve"> DREES, enquête Aide sociale, ISD n° FI06.</t>
    </r>
  </si>
  <si>
    <r>
      <rPr>
        <b/>
        <sz val="8"/>
        <color indexed="8"/>
        <rFont val="Marianne"/>
        <family val="3"/>
      </rPr>
      <t>Champ &gt;</t>
    </r>
    <r>
      <rPr>
        <sz val="8"/>
        <color indexed="8"/>
        <rFont val="Marianne"/>
        <family val="3"/>
      </rPr>
      <t xml:space="preserve"> France métropolitaine et DROM, hors Mayotte.</t>
    </r>
  </si>
  <si>
    <r>
      <rPr>
        <b/>
        <sz val="8"/>
        <color theme="1"/>
        <rFont val="Marianne"/>
        <family val="3"/>
      </rPr>
      <t>Sources &gt;</t>
    </r>
    <r>
      <rPr>
        <sz val="8"/>
        <color theme="1"/>
        <rFont val="Marianne"/>
        <family val="3"/>
      </rPr>
      <t xml:space="preserve"> DREES, enquête Aide sociale ; Insee, estimations provisoires de population au 1</t>
    </r>
    <r>
      <rPr>
        <vertAlign val="superscript"/>
        <sz val="8"/>
        <color theme="1"/>
        <rFont val="Marianne"/>
        <family val="3"/>
      </rPr>
      <t>er</t>
    </r>
    <r>
      <rPr>
        <sz val="8"/>
        <color theme="1"/>
        <rFont val="Marianne"/>
        <family val="3"/>
      </rPr>
      <t xml:space="preserve"> janvier 2023 (résultats arrêtés fin 2023)</t>
    </r>
  </si>
  <si>
    <r>
      <rPr>
        <b/>
        <sz val="8"/>
        <color rgb="FF000000"/>
        <rFont val="Marianne"/>
        <family val="3"/>
      </rPr>
      <t xml:space="preserve">Note &gt; </t>
    </r>
    <r>
      <rPr>
        <sz val="8"/>
        <color indexed="8"/>
        <rFont val="Marianne"/>
        <family val="3"/>
      </rPr>
      <t>Pour le calcul de la dépense mensuelle moyenne par bénéficiaire, le nombre moyen de bénéficiaires sur l’année est estimé comme la demi-somme des effectifs au 31 décembre des années n et n-1. Il s’agit donc d’une approximation.</t>
    </r>
  </si>
  <si>
    <r>
      <rPr>
        <b/>
        <sz val="8"/>
        <color rgb="FF000000"/>
        <rFont val="Marianne"/>
        <family val="3"/>
      </rPr>
      <t>Note &gt;</t>
    </r>
    <r>
      <rPr>
        <sz val="8"/>
        <color indexed="8"/>
        <rFont val="Marianne"/>
        <family val="3"/>
      </rPr>
      <t xml:space="preserve"> Au niveau national, au 31 décembre 2022, le taux de bénéficiaires de la PCH ou de l’ACTP est de 6,3 pour 1 000 habitants. 
La valeur médiane, c’est-à-dire celle au-dessous de laquelle se situent la moitié des départements, est de 6,4 pour 1 000 habitants.</t>
    </r>
  </si>
  <si>
    <r>
      <rPr>
        <b/>
        <sz val="8"/>
        <color rgb="FF000000"/>
        <rFont val="Marianne"/>
        <family val="3"/>
      </rPr>
      <t xml:space="preserve">Note &gt; </t>
    </r>
    <r>
      <rPr>
        <sz val="8"/>
        <color indexed="8"/>
        <rFont val="Marianne"/>
        <family val="3"/>
      </rPr>
      <t xml:space="preserve"> Au niveau national, la dépense de PCH et ACTP est de 7 200 euros par bénéficiaire en 2022. La valeur médiane, c’est-à-dire celle au-dessous de laquelle se situent la moitié des départements, est de 6 400 euros par an et par bénéficiaire.</t>
    </r>
  </si>
  <si>
    <r>
      <rPr>
        <b/>
        <sz val="8"/>
        <color theme="1"/>
        <rFont val="Marianne"/>
        <family val="3"/>
      </rPr>
      <t xml:space="preserve">Note &gt; </t>
    </r>
    <r>
      <rPr>
        <sz val="8"/>
        <color theme="1"/>
        <rFont val="Marianne"/>
        <family val="3"/>
      </rPr>
      <t>Les chiffres en rouge correspondent à la part totale des bénéficiaires de la PCH et de l’ACTP dans la population par âge.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</si>
</sst>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_-* #,##0.00\ _€_-;\-* #,##0.00\ _€_-;_-* &quot;-&quot;??\ _€_-;_-@_-"/>
    <numFmt numFmtId="168" formatCode="_-* #,##0\ _€_-;\-* #,##0\ _€_-;_-* &quot;-&quot;??\ _€_-;_-@_-"/>
  </numFmts>
  <fonts count="25" x14ac:knownFonts="1">
    <font>
      <sz val="11"/>
      <color theme="1"/>
      <name val="Arial"/>
      <family val="2"/>
      <scheme val="minor"/>
    </font>
    <font>
      <sz val="11"/>
      <color theme="1"/>
      <name val="Arial"/>
      <family val="2"/>
      <scheme val="minor"/>
    </font>
    <font>
      <sz val="8"/>
      <color theme="1"/>
      <name val="Arial"/>
      <family val="2"/>
    </font>
    <font>
      <u/>
      <sz val="11"/>
      <color theme="10"/>
      <name val="Arial"/>
      <family val="2"/>
      <scheme val="minor"/>
    </font>
    <font>
      <u/>
      <sz val="11"/>
      <color theme="10"/>
      <name val="Calibri"/>
      <family val="2"/>
    </font>
    <font>
      <sz val="11"/>
      <color indexed="8"/>
      <name val="Calibri"/>
      <family val="2"/>
    </font>
    <font>
      <sz val="11"/>
      <color rgb="FF000000"/>
      <name val="Arial"/>
      <family val="2"/>
      <scheme val="minor"/>
    </font>
    <font>
      <b/>
      <sz val="8"/>
      <color theme="1"/>
      <name val="Marianne"/>
      <family val="3"/>
    </font>
    <font>
      <sz val="8"/>
      <color theme="1"/>
      <name val="Marianne"/>
      <family val="3"/>
    </font>
    <font>
      <u/>
      <sz val="8"/>
      <color theme="10"/>
      <name val="Marianne"/>
      <family val="3"/>
    </font>
    <font>
      <i/>
      <sz val="8"/>
      <color theme="1"/>
      <name val="Marianne"/>
      <family val="3"/>
    </font>
    <font>
      <b/>
      <sz val="8"/>
      <color indexed="8"/>
      <name val="Marianne"/>
      <family val="3"/>
    </font>
    <font>
      <sz val="8"/>
      <color indexed="8"/>
      <name val="Marianne"/>
      <family val="3"/>
    </font>
    <font>
      <b/>
      <sz val="8"/>
      <color rgb="FFE60847"/>
      <name val="Marianne"/>
      <family val="3"/>
    </font>
    <font>
      <sz val="8"/>
      <name val="Marianne"/>
      <family val="3"/>
    </font>
    <font>
      <b/>
      <sz val="8"/>
      <name val="Marianne"/>
      <family val="3"/>
    </font>
    <font>
      <i/>
      <sz val="8"/>
      <name val="Marianne"/>
      <family val="3"/>
    </font>
    <font>
      <i/>
      <sz val="8"/>
      <color indexed="8"/>
      <name val="Marianne"/>
      <family val="3"/>
    </font>
    <font>
      <b/>
      <sz val="8"/>
      <color rgb="FF000000"/>
      <name val="Marianne"/>
      <family val="3"/>
    </font>
    <font>
      <sz val="8"/>
      <color rgb="FF000000"/>
      <name val="Marianne"/>
      <family val="3"/>
    </font>
    <font>
      <vertAlign val="superscript"/>
      <sz val="8"/>
      <name val="Marianne"/>
      <family val="3"/>
    </font>
    <font>
      <sz val="8"/>
      <color rgb="FFC1073C"/>
      <name val="Marianne"/>
      <family val="3"/>
    </font>
    <font>
      <sz val="8"/>
      <color rgb="FFE60847"/>
      <name val="Marianne"/>
      <family val="3"/>
    </font>
    <font>
      <b/>
      <sz val="8"/>
      <color rgb="FFC1073C"/>
      <name val="Marianne"/>
      <family val="3"/>
    </font>
    <font>
      <vertAlign val="superscript"/>
      <sz val="8"/>
      <color theme="1"/>
      <name val="Marianne"/>
      <family val="3"/>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auto="1"/>
      </bottom>
      <diagonal/>
    </border>
  </borders>
  <cellStyleXfs count="10">
    <xf numFmtId="0" fontId="0" fillId="0" borderId="0"/>
    <xf numFmtId="9" fontId="1" fillId="0" borderId="0" applyFont="0" applyFill="0" applyBorder="0" applyAlignment="0" applyProtection="0"/>
    <xf numFmtId="0" fontId="3" fillId="0" borderId="0" applyNumberFormat="0" applyFill="0" applyBorder="0" applyAlignment="0" applyProtection="0"/>
    <xf numFmtId="167" fontId="1" fillId="0" borderId="0" applyFont="0" applyFill="0" applyBorder="0" applyAlignment="0" applyProtection="0"/>
    <xf numFmtId="0" fontId="2"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1" fillId="0" borderId="0"/>
    <xf numFmtId="0" fontId="6" fillId="0" borderId="0"/>
    <xf numFmtId="0" fontId="6" fillId="0" borderId="0"/>
  </cellStyleXfs>
  <cellXfs count="128">
    <xf numFmtId="0" fontId="0" fillId="0" borderId="0" xfId="0"/>
    <xf numFmtId="0" fontId="7" fillId="2" borderId="0" xfId="0" applyFont="1" applyFill="1"/>
    <xf numFmtId="0" fontId="8" fillId="2" borderId="0" xfId="0" applyFont="1" applyFill="1"/>
    <xf numFmtId="0" fontId="9" fillId="2" borderId="0" xfId="2" applyFont="1" applyFill="1" applyAlignment="1">
      <alignment vertical="center"/>
    </xf>
    <xf numFmtId="0" fontId="8" fillId="2" borderId="0" xfId="0" applyFont="1" applyFill="1" applyAlignment="1">
      <alignment horizontal="right"/>
    </xf>
    <xf numFmtId="0" fontId="10" fillId="2" borderId="0" xfId="0" applyFont="1" applyFill="1" applyAlignment="1">
      <alignment horizontal="right"/>
    </xf>
    <xf numFmtId="0" fontId="11" fillId="2" borderId="0" xfId="0" applyFont="1" applyFill="1"/>
    <xf numFmtId="0" fontId="11" fillId="2" borderId="1" xfId="0" applyFont="1" applyFill="1" applyBorder="1" applyAlignment="1">
      <alignment horizontal="center"/>
    </xf>
    <xf numFmtId="0" fontId="11" fillId="0" borderId="1" xfId="0" applyFont="1" applyFill="1" applyBorder="1" applyAlignment="1">
      <alignment horizontal="center"/>
    </xf>
    <xf numFmtId="0" fontId="12" fillId="2" borderId="2" xfId="0" applyFont="1" applyFill="1" applyBorder="1"/>
    <xf numFmtId="3" fontId="12" fillId="2" borderId="1" xfId="0" applyNumberFormat="1" applyFont="1" applyFill="1" applyBorder="1"/>
    <xf numFmtId="0" fontId="12" fillId="2" borderId="1" xfId="0" applyFont="1" applyFill="1" applyBorder="1"/>
    <xf numFmtId="1" fontId="12" fillId="2" borderId="1" xfId="0" applyNumberFormat="1" applyFont="1" applyFill="1" applyBorder="1"/>
    <xf numFmtId="0" fontId="12" fillId="2" borderId="0" xfId="0" applyFont="1" applyFill="1"/>
    <xf numFmtId="1" fontId="12" fillId="2" borderId="0" xfId="0" applyNumberFormat="1" applyFont="1" applyFill="1"/>
    <xf numFmtId="165" fontId="12" fillId="2" borderId="0" xfId="1" applyNumberFormat="1" applyFont="1" applyFill="1"/>
    <xf numFmtId="0" fontId="8" fillId="2" borderId="0" xfId="0" applyFont="1" applyFill="1" applyAlignment="1">
      <alignment vertical="center"/>
    </xf>
    <xf numFmtId="165" fontId="8" fillId="2" borderId="0" xfId="1" applyNumberFormat="1" applyFont="1" applyFill="1"/>
    <xf numFmtId="0" fontId="8" fillId="2" borderId="0" xfId="0" applyFont="1" applyFill="1" applyAlignment="1">
      <alignment horizontal="left" vertical="center"/>
    </xf>
    <xf numFmtId="0" fontId="12" fillId="2" borderId="0" xfId="0" applyFont="1" applyFill="1" applyAlignment="1">
      <alignment wrapText="1"/>
    </xf>
    <xf numFmtId="165" fontId="12" fillId="2" borderId="0" xfId="1" applyNumberFormat="1" applyFont="1" applyFill="1" applyAlignment="1">
      <alignment wrapText="1"/>
    </xf>
    <xf numFmtId="0" fontId="7" fillId="2" borderId="0" xfId="0" applyFont="1" applyFill="1" applyAlignment="1">
      <alignment horizontal="center"/>
    </xf>
    <xf numFmtId="0" fontId="12" fillId="2" borderId="0" xfId="0" applyFont="1" applyFill="1" applyAlignment="1">
      <alignment vertical="center"/>
    </xf>
    <xf numFmtId="0" fontId="13" fillId="2" borderId="0" xfId="0" applyFont="1" applyFill="1"/>
    <xf numFmtId="165" fontId="13" fillId="2" borderId="0" xfId="1" applyNumberFormat="1" applyFont="1" applyFill="1"/>
    <xf numFmtId="166" fontId="10" fillId="2" borderId="0" xfId="0" applyNumberFormat="1" applyFont="1" applyFill="1"/>
    <xf numFmtId="3" fontId="8" fillId="2" borderId="0" xfId="0" applyNumberFormat="1" applyFont="1" applyFill="1"/>
    <xf numFmtId="0" fontId="7" fillId="2" borderId="0" xfId="0" applyFont="1" applyFill="1" applyBorder="1"/>
    <xf numFmtId="0" fontId="14" fillId="2" borderId="0" xfId="0" applyFont="1" applyFill="1" applyBorder="1"/>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2" borderId="0" xfId="0" applyFont="1" applyFill="1" applyBorder="1"/>
    <xf numFmtId="0" fontId="15" fillId="3" borderId="4" xfId="0" applyFont="1" applyFill="1" applyBorder="1" applyAlignment="1">
      <alignment horizontal="left" vertical="center"/>
    </xf>
    <xf numFmtId="0" fontId="15" fillId="3" borderId="0" xfId="0" applyFont="1" applyFill="1" applyBorder="1" applyAlignment="1">
      <alignment horizontal="left" vertical="center"/>
    </xf>
    <xf numFmtId="0" fontId="14" fillId="3" borderId="6" xfId="0" applyFont="1" applyFill="1" applyBorder="1" applyAlignment="1"/>
    <xf numFmtId="0" fontId="14" fillId="3" borderId="0" xfId="0" applyFont="1" applyFill="1" applyBorder="1" applyAlignment="1"/>
    <xf numFmtId="0" fontId="15" fillId="2" borderId="6" xfId="0" applyFont="1" applyFill="1" applyBorder="1"/>
    <xf numFmtId="3" fontId="14" fillId="2" borderId="9" xfId="0" applyNumberFormat="1" applyFont="1" applyFill="1" applyBorder="1"/>
    <xf numFmtId="3" fontId="14" fillId="2" borderId="6" xfId="0" applyNumberFormat="1" applyFont="1" applyFill="1" applyBorder="1"/>
    <xf numFmtId="164" fontId="14" fillId="2" borderId="9" xfId="0" applyNumberFormat="1" applyFont="1" applyFill="1" applyBorder="1"/>
    <xf numFmtId="164" fontId="14" fillId="2" borderId="9" xfId="1" applyNumberFormat="1" applyFont="1" applyFill="1" applyBorder="1"/>
    <xf numFmtId="166" fontId="12" fillId="2" borderId="0" xfId="1" applyNumberFormat="1" applyFont="1" applyFill="1"/>
    <xf numFmtId="0" fontId="14" fillId="2" borderId="6" xfId="0" applyFont="1" applyFill="1" applyBorder="1" applyAlignment="1">
      <alignment horizontal="left" indent="2"/>
    </xf>
    <xf numFmtId="3" fontId="14" fillId="2" borderId="9" xfId="0" applyNumberFormat="1" applyFont="1" applyFill="1" applyBorder="1" applyAlignment="1">
      <alignment horizontal="right"/>
    </xf>
    <xf numFmtId="164" fontId="14" fillId="2" borderId="9" xfId="0" applyNumberFormat="1" applyFont="1" applyFill="1" applyBorder="1" applyAlignment="1">
      <alignment horizontal="right"/>
    </xf>
    <xf numFmtId="0" fontId="16" fillId="2" borderId="8" xfId="0" applyFont="1" applyFill="1" applyBorder="1"/>
    <xf numFmtId="3" fontId="14" fillId="2" borderId="3" xfId="0" applyNumberFormat="1" applyFont="1" applyFill="1" applyBorder="1" applyAlignment="1">
      <alignment horizontal="right"/>
    </xf>
    <xf numFmtId="3" fontId="14" fillId="2" borderId="3" xfId="0" applyNumberFormat="1" applyFont="1" applyFill="1" applyBorder="1"/>
    <xf numFmtId="3" fontId="14" fillId="2" borderId="8" xfId="0" applyNumberFormat="1" applyFont="1" applyFill="1" applyBorder="1"/>
    <xf numFmtId="0" fontId="14" fillId="2" borderId="7" xfId="0" applyFont="1" applyFill="1" applyBorder="1" applyAlignment="1">
      <alignment horizontal="center"/>
    </xf>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xf>
    <xf numFmtId="3" fontId="14" fillId="3" borderId="6" xfId="0" applyNumberFormat="1" applyFont="1" applyFill="1" applyBorder="1" applyAlignment="1"/>
    <xf numFmtId="3" fontId="14" fillId="3" borderId="0" xfId="0" applyNumberFormat="1" applyFont="1" applyFill="1" applyBorder="1" applyAlignment="1"/>
    <xf numFmtId="9" fontId="12" fillId="2" borderId="0" xfId="1" applyFont="1" applyFill="1"/>
    <xf numFmtId="166" fontId="12" fillId="2" borderId="0" xfId="0" applyNumberFormat="1" applyFont="1" applyFill="1"/>
    <xf numFmtId="0" fontId="15" fillId="3" borderId="6" xfId="0" applyFont="1" applyFill="1" applyBorder="1" applyAlignment="1">
      <alignment horizontal="left" vertical="center"/>
    </xf>
    <xf numFmtId="0" fontId="14" fillId="2" borderId="6" xfId="0" applyFont="1" applyFill="1" applyBorder="1"/>
    <xf numFmtId="0" fontId="14" fillId="2" borderId="8" xfId="0" applyFont="1" applyFill="1" applyBorder="1"/>
    <xf numFmtId="164" fontId="14" fillId="2" borderId="3" xfId="0" applyNumberFormat="1" applyFont="1" applyFill="1" applyBorder="1" applyAlignment="1">
      <alignment horizontal="right"/>
    </xf>
    <xf numFmtId="164" fontId="14" fillId="2" borderId="3" xfId="0" applyNumberFormat="1" applyFont="1" applyFill="1" applyBorder="1"/>
    <xf numFmtId="0" fontId="17" fillId="2" borderId="0" xfId="0" applyFont="1" applyFill="1" applyBorder="1"/>
    <xf numFmtId="165" fontId="12" fillId="2" borderId="0" xfId="1" applyNumberFormat="1" applyFont="1" applyFill="1" applyBorder="1"/>
    <xf numFmtId="0" fontId="12" fillId="2" borderId="0" xfId="0" applyFont="1" applyFill="1" applyAlignment="1">
      <alignment horizontal="left" vertical="top" wrapText="1"/>
    </xf>
    <xf numFmtId="0" fontId="18" fillId="2" borderId="0" xfId="0" applyFont="1" applyFill="1"/>
    <xf numFmtId="3" fontId="8" fillId="2" borderId="0" xfId="1" applyNumberFormat="1" applyFont="1" applyFill="1"/>
    <xf numFmtId="0" fontId="7" fillId="0" borderId="0" xfId="0" applyFont="1" applyAlignment="1">
      <alignment horizontal="left"/>
    </xf>
    <xf numFmtId="0" fontId="8" fillId="0" borderId="0" xfId="0" applyFont="1"/>
    <xf numFmtId="0" fontId="8" fillId="0" borderId="0" xfId="0" applyFont="1" applyFill="1"/>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 fontId="8" fillId="2" borderId="1" xfId="1" applyNumberFormat="1" applyFont="1" applyFill="1" applyBorder="1" applyAlignment="1">
      <alignment horizontal="center" vertical="center"/>
    </xf>
    <xf numFmtId="0" fontId="8" fillId="2" borderId="0" xfId="0" applyFont="1" applyFill="1" applyBorder="1" applyAlignment="1">
      <alignment horizontal="left" vertical="center"/>
    </xf>
    <xf numFmtId="1" fontId="8" fillId="2" borderId="0" xfId="1"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15" fillId="2" borderId="0" xfId="4" applyFont="1" applyFill="1"/>
    <xf numFmtId="0" fontId="8" fillId="2" borderId="0" xfId="4" applyFont="1" applyFill="1"/>
    <xf numFmtId="0" fontId="9" fillId="2" borderId="0" xfId="5" applyFont="1" applyFill="1" applyAlignment="1" applyProtection="1">
      <alignment horizontal="left" vertical="center"/>
    </xf>
    <xf numFmtId="0" fontId="14" fillId="2" borderId="0" xfId="4" applyFont="1" applyFill="1"/>
    <xf numFmtId="3" fontId="15" fillId="2" borderId="1" xfId="0" applyNumberFormat="1" applyFont="1" applyFill="1" applyBorder="1" applyAlignment="1">
      <alignment horizontal="center" vertical="center" wrapText="1"/>
    </xf>
    <xf numFmtId="0" fontId="8" fillId="2" borderId="1" xfId="4" applyFont="1" applyFill="1" applyBorder="1"/>
    <xf numFmtId="164" fontId="8" fillId="2" borderId="1" xfId="4" applyNumberFormat="1" applyFont="1" applyFill="1" applyBorder="1"/>
    <xf numFmtId="164" fontId="7" fillId="2" borderId="1" xfId="4" applyNumberFormat="1" applyFont="1" applyFill="1" applyBorder="1"/>
    <xf numFmtId="0" fontId="14" fillId="2" borderId="0" xfId="0" applyFont="1" applyFill="1" applyAlignment="1">
      <alignment horizontal="left"/>
    </xf>
    <xf numFmtId="0" fontId="14" fillId="2" borderId="0" xfId="0" applyFont="1" applyFill="1"/>
    <xf numFmtId="0" fontId="16" fillId="2" borderId="0" xfId="0" applyFont="1" applyFill="1" applyAlignment="1">
      <alignment horizontal="left"/>
    </xf>
    <xf numFmtId="9" fontId="15" fillId="2" borderId="0" xfId="0" applyNumberFormat="1" applyFont="1" applyFill="1" applyBorder="1"/>
    <xf numFmtId="9" fontId="14" fillId="2" borderId="0" xfId="6" applyFont="1" applyFill="1" applyBorder="1"/>
    <xf numFmtId="0" fontId="8" fillId="2" borderId="0" xfId="0" applyFont="1" applyFill="1" applyBorder="1"/>
    <xf numFmtId="0" fontId="16" fillId="2" borderId="0" xfId="4" applyFont="1" applyFill="1"/>
    <xf numFmtId="168" fontId="8" fillId="2" borderId="0" xfId="3" applyNumberFormat="1" applyFont="1" applyFill="1"/>
    <xf numFmtId="168" fontId="12" fillId="2" borderId="0" xfId="3" applyNumberFormat="1" applyFont="1" applyFill="1" applyBorder="1"/>
    <xf numFmtId="3" fontId="12" fillId="2" borderId="0" xfId="0" applyNumberFormat="1" applyFont="1" applyFill="1"/>
    <xf numFmtId="0" fontId="12" fillId="2" borderId="0" xfId="0" applyFont="1" applyFill="1" applyAlignment="1">
      <alignment horizontal="left" vertical="center" wrapText="1"/>
    </xf>
    <xf numFmtId="168" fontId="12" fillId="2" borderId="0" xfId="3" applyNumberFormat="1" applyFont="1" applyFill="1"/>
    <xf numFmtId="168" fontId="12" fillId="2" borderId="1" xfId="3" applyNumberFormat="1" applyFont="1" applyFill="1" applyBorder="1" applyAlignment="1">
      <alignment horizontal="center"/>
    </xf>
    <xf numFmtId="0" fontId="12" fillId="2" borderId="0" xfId="0" applyNumberFormat="1" applyFont="1" applyFill="1"/>
    <xf numFmtId="168" fontId="12" fillId="2" borderId="1" xfId="3" applyNumberFormat="1" applyFont="1" applyFill="1" applyBorder="1"/>
    <xf numFmtId="3" fontId="21" fillId="2" borderId="0" xfId="0" applyNumberFormat="1" applyFont="1" applyFill="1"/>
    <xf numFmtId="0" fontId="12" fillId="2" borderId="0" xfId="0" applyFont="1" applyFill="1" applyAlignment="1">
      <alignment horizontal="left" vertical="center"/>
    </xf>
    <xf numFmtId="3" fontId="21" fillId="2" borderId="0" xfId="0" applyNumberFormat="1" applyFont="1" applyFill="1" applyAlignment="1"/>
    <xf numFmtId="0" fontId="7" fillId="2" borderId="0" xfId="0" applyFont="1" applyFill="1" applyAlignment="1"/>
    <xf numFmtId="0" fontId="12" fillId="2" borderId="0" xfId="0" applyFont="1" applyFill="1" applyAlignment="1"/>
    <xf numFmtId="0" fontId="22" fillId="2" borderId="0" xfId="0" applyFont="1" applyFill="1"/>
    <xf numFmtId="168" fontId="22" fillId="2" borderId="0" xfId="0" applyNumberFormat="1" applyFont="1" applyFill="1"/>
    <xf numFmtId="168" fontId="13" fillId="2" borderId="0" xfId="0" applyNumberFormat="1" applyFont="1" applyFill="1"/>
    <xf numFmtId="0" fontId="21" fillId="0" borderId="0" xfId="0" applyFont="1"/>
    <xf numFmtId="0" fontId="7" fillId="0" borderId="0" xfId="0" applyFont="1" applyAlignment="1">
      <alignment vertical="center"/>
    </xf>
    <xf numFmtId="0" fontId="23"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12" fillId="0" borderId="1" xfId="0" applyFont="1" applyBorder="1"/>
    <xf numFmtId="0" fontId="12" fillId="0" borderId="1" xfId="0" applyFont="1" applyBorder="1" applyAlignment="1">
      <alignment horizontal="center"/>
    </xf>
    <xf numFmtId="0" fontId="12" fillId="0" borderId="0" xfId="0" applyFont="1"/>
    <xf numFmtId="0" fontId="12" fillId="0" borderId="1" xfId="0" applyFont="1" applyBorder="1"/>
    <xf numFmtId="164" fontId="12" fillId="0" borderId="1" xfId="0" applyNumberFormat="1" applyFont="1" applyBorder="1"/>
    <xf numFmtId="164" fontId="12" fillId="0" borderId="0" xfId="0" applyNumberFormat="1" applyFont="1"/>
    <xf numFmtId="0" fontId="11" fillId="0" borderId="0" xfId="0" applyFont="1" applyAlignment="1"/>
  </cellXfs>
  <cellStyles count="10">
    <cellStyle name="Lien hypertexte" xfId="2" builtinId="8"/>
    <cellStyle name="Lien hypertexte 2" xfId="5" xr:uid="{00000000-0005-0000-0000-000001000000}"/>
    <cellStyle name="Milliers 2" xfId="3" xr:uid="{00000000-0005-0000-0000-000003000000}"/>
    <cellStyle name="Normal" xfId="0" builtinId="0"/>
    <cellStyle name="Normal 2" xfId="7" xr:uid="{00000000-0005-0000-0000-000005000000}"/>
    <cellStyle name="Normal 3" xfId="8" xr:uid="{00000000-0005-0000-0000-000006000000}"/>
    <cellStyle name="Normal 7" xfId="4" xr:uid="{00000000-0005-0000-0000-000007000000}"/>
    <cellStyle name="Normal 8" xfId="9" xr:uid="{00000000-0005-0000-0000-000008000000}"/>
    <cellStyle name="Pourcentage" xfId="1" builtinId="5"/>
    <cellStyle name="Pourcentage 6" xfId="6" xr:uid="{00000000-0005-0000-0000-00000B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123825</xdr:colOff>
      <xdr:row>3</xdr:row>
      <xdr:rowOff>190500</xdr:rowOff>
    </xdr:from>
    <xdr:to>
      <xdr:col>12</xdr:col>
      <xdr:colOff>628650</xdr:colOff>
      <xdr:row>4</xdr:row>
      <xdr:rowOff>0</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0058400" y="466725"/>
          <a:ext cx="504825" cy="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h.abdouni/Documents/0-en%20cours/passage%20R%20-%20aout%202020/bases%20pour%20data-drees/PCH-ACTP/series%20longues_pch_200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et méthode"/>
      <sheetName val="Sommaire"/>
      <sheetName val="Nat - Bénéficiaires ACTP PCH"/>
      <sheetName val="Nat - Dépenses ACTP PCH"/>
      <sheetName val="Dept - Bénéficiaires PCH"/>
      <sheetName val="Dept-Bénéficiaires PCH -20 ans"/>
      <sheetName val="Dept - Bénéficiaires ACTP"/>
      <sheetName val="Dept - Bénéficiaires ACTP dom"/>
      <sheetName val="Dept - Bénéficiaires ACTP étab"/>
      <sheetName val="Dept - Dépenses PCH"/>
      <sheetName val="Dept - Dépenses ACT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panorama sociale">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31"/>
  <sheetViews>
    <sheetView tabSelected="1" zoomScaleNormal="100" zoomScalePageLayoutView="200" workbookViewId="0"/>
  </sheetViews>
  <sheetFormatPr baseColWidth="10" defaultColWidth="74.75" defaultRowHeight="12.75" x14ac:dyDescent="0.25"/>
  <cols>
    <col min="1" max="1" width="3" style="2" customWidth="1"/>
    <col min="2" max="2" width="26.625" style="2" customWidth="1"/>
    <col min="3" max="12" width="5.875" style="2" customWidth="1"/>
    <col min="13" max="18" width="5.375" style="2" customWidth="1"/>
    <col min="19" max="22" width="12.625" style="2" customWidth="1"/>
    <col min="23" max="62" width="14.625" style="2" customWidth="1"/>
    <col min="63" max="16384" width="74.75" style="2"/>
  </cols>
  <sheetData>
    <row r="2" spans="2:18" ht="16.5" customHeight="1" x14ac:dyDescent="0.25">
      <c r="B2" s="27" t="s">
        <v>260</v>
      </c>
    </row>
    <row r="3" spans="2:18" x14ac:dyDescent="0.25">
      <c r="Q3" s="3"/>
    </row>
    <row r="4" spans="2:18" s="13" customFormat="1" ht="33.75" customHeight="1" x14ac:dyDescent="0.25">
      <c r="B4" s="28"/>
      <c r="C4" s="29" t="s">
        <v>261</v>
      </c>
      <c r="D4" s="30"/>
      <c r="E4" s="30"/>
      <c r="F4" s="30"/>
      <c r="G4" s="30"/>
      <c r="H4" s="31"/>
      <c r="I4" s="32" t="s">
        <v>262</v>
      </c>
      <c r="J4" s="32"/>
      <c r="K4" s="32"/>
      <c r="L4" s="33"/>
    </row>
    <row r="5" spans="2:18" s="13" customFormat="1" ht="31.5" customHeight="1" x14ac:dyDescent="0.25">
      <c r="B5" s="28"/>
      <c r="C5" s="34">
        <v>2005</v>
      </c>
      <c r="D5" s="35">
        <v>2010</v>
      </c>
      <c r="E5" s="36">
        <v>2015</v>
      </c>
      <c r="F5" s="34">
        <v>2020</v>
      </c>
      <c r="G5" s="35">
        <v>2021</v>
      </c>
      <c r="H5" s="35">
        <v>2022</v>
      </c>
      <c r="I5" s="37" t="s">
        <v>254</v>
      </c>
      <c r="J5" s="38" t="s">
        <v>255</v>
      </c>
      <c r="K5" s="39" t="s">
        <v>256</v>
      </c>
      <c r="L5" s="39" t="s">
        <v>257</v>
      </c>
      <c r="Q5" s="40"/>
    </row>
    <row r="6" spans="2:18" s="13" customFormat="1" ht="18.75" customHeight="1" x14ac:dyDescent="0.25">
      <c r="B6" s="41" t="s">
        <v>0</v>
      </c>
      <c r="C6" s="41"/>
      <c r="D6" s="41"/>
      <c r="E6" s="41"/>
      <c r="F6" s="41"/>
      <c r="G6" s="42"/>
      <c r="H6" s="43"/>
      <c r="I6" s="44"/>
      <c r="J6" s="44"/>
      <c r="K6" s="44"/>
      <c r="L6" s="44"/>
    </row>
    <row r="7" spans="2:18" s="13" customFormat="1" ht="15" customHeight="1" x14ac:dyDescent="0.25">
      <c r="B7" s="45" t="s">
        <v>1</v>
      </c>
      <c r="C7" s="46">
        <v>136.5</v>
      </c>
      <c r="D7" s="46">
        <v>246.6</v>
      </c>
      <c r="E7" s="46">
        <v>341.9</v>
      </c>
      <c r="F7" s="46">
        <v>399</v>
      </c>
      <c r="G7" s="46">
        <v>416.74400000000003</v>
      </c>
      <c r="H7" s="47">
        <v>429.19600000000003</v>
      </c>
      <c r="I7" s="48">
        <v>12.556889830411766</v>
      </c>
      <c r="J7" s="48">
        <v>6.7532746131311328</v>
      </c>
      <c r="K7" s="49">
        <v>4.4471177944862328</v>
      </c>
      <c r="L7" s="49">
        <v>2.9879254410381417</v>
      </c>
      <c r="M7" s="50"/>
      <c r="N7" s="50"/>
      <c r="O7" s="50"/>
      <c r="P7" s="50"/>
      <c r="Q7" s="50"/>
      <c r="R7" s="50"/>
    </row>
    <row r="8" spans="2:18" s="13" customFormat="1" ht="15" customHeight="1" x14ac:dyDescent="0.25">
      <c r="B8" s="51" t="s">
        <v>2</v>
      </c>
      <c r="C8" s="46">
        <v>136.5</v>
      </c>
      <c r="D8" s="46">
        <v>91.6</v>
      </c>
      <c r="E8" s="46">
        <v>68.599999999999994</v>
      </c>
      <c r="F8" s="46">
        <v>51.9</v>
      </c>
      <c r="G8" s="46">
        <v>49.475000000000001</v>
      </c>
      <c r="H8" s="47">
        <v>46.500999999999998</v>
      </c>
      <c r="I8" s="48">
        <v>-7.6679316357595955</v>
      </c>
      <c r="J8" s="48">
        <v>-5.6187492396193246</v>
      </c>
      <c r="K8" s="49">
        <v>-4.6724470134874689</v>
      </c>
      <c r="L8" s="49">
        <v>-6.0111167256190035</v>
      </c>
      <c r="M8" s="50"/>
      <c r="N8" s="50"/>
      <c r="O8" s="50"/>
      <c r="P8" s="50"/>
      <c r="Q8" s="50"/>
      <c r="R8" s="50"/>
    </row>
    <row r="9" spans="2:18" s="13" customFormat="1" ht="15" customHeight="1" x14ac:dyDescent="0.25">
      <c r="B9" s="51" t="s">
        <v>3</v>
      </c>
      <c r="C9" s="52" t="s">
        <v>4</v>
      </c>
      <c r="D9" s="46">
        <v>155</v>
      </c>
      <c r="E9" s="46">
        <v>273.39999999999998</v>
      </c>
      <c r="F9" s="46">
        <v>347.1</v>
      </c>
      <c r="G9" s="46">
        <v>367.26900000000001</v>
      </c>
      <c r="H9" s="47">
        <v>382.69499999999999</v>
      </c>
      <c r="I9" s="53" t="s">
        <v>4</v>
      </c>
      <c r="J9" s="48">
        <v>12.019431016077498</v>
      </c>
      <c r="K9" s="49">
        <v>5.8107173725151284</v>
      </c>
      <c r="L9" s="49">
        <v>4.2001911405536552</v>
      </c>
      <c r="M9" s="50"/>
      <c r="N9" s="50"/>
      <c r="O9" s="50"/>
      <c r="P9" s="50"/>
      <c r="Q9" s="50"/>
      <c r="R9" s="50"/>
    </row>
    <row r="10" spans="2:18" s="13" customFormat="1" ht="19.5" customHeight="1" x14ac:dyDescent="0.25">
      <c r="B10" s="54" t="s">
        <v>5</v>
      </c>
      <c r="C10" s="55" t="s">
        <v>4</v>
      </c>
      <c r="D10" s="56">
        <v>62.854825628548262</v>
      </c>
      <c r="E10" s="56">
        <v>79.964902018133955</v>
      </c>
      <c r="F10" s="56">
        <v>87</v>
      </c>
      <c r="G10" s="56">
        <v>88.128203405447948</v>
      </c>
      <c r="H10" s="57">
        <v>89.165556062964242</v>
      </c>
      <c r="I10" s="58"/>
      <c r="J10" s="58"/>
      <c r="K10" s="58"/>
      <c r="L10" s="58"/>
      <c r="N10" s="50"/>
    </row>
    <row r="11" spans="2:18" s="13" customFormat="1" ht="26.25" customHeight="1" x14ac:dyDescent="0.25">
      <c r="B11" s="59" t="s">
        <v>263</v>
      </c>
      <c r="C11" s="60"/>
      <c r="D11" s="60"/>
      <c r="E11" s="60"/>
      <c r="F11" s="60"/>
      <c r="G11" s="42"/>
      <c r="H11" s="61"/>
      <c r="I11" s="62"/>
      <c r="J11" s="62"/>
      <c r="K11" s="62"/>
      <c r="L11" s="62"/>
      <c r="M11" s="63"/>
      <c r="N11" s="63"/>
      <c r="O11" s="63"/>
      <c r="P11" s="63"/>
      <c r="Q11" s="63"/>
      <c r="R11" s="40"/>
    </row>
    <row r="12" spans="2:18" s="13" customFormat="1" ht="15" customHeight="1" x14ac:dyDescent="0.25">
      <c r="B12" s="45" t="s">
        <v>1</v>
      </c>
      <c r="C12" s="46">
        <v>753.49748398778956</v>
      </c>
      <c r="D12" s="46">
        <v>1652.3980224699999</v>
      </c>
      <c r="E12" s="46">
        <v>2171.4350690000001</v>
      </c>
      <c r="F12" s="46">
        <v>2606.7917900000002</v>
      </c>
      <c r="G12" s="46">
        <v>2752.3154030000001</v>
      </c>
      <c r="H12" s="47">
        <v>3040.8048859999999</v>
      </c>
      <c r="I12" s="48">
        <v>17.00557952960331</v>
      </c>
      <c r="J12" s="48">
        <v>5.6152025288283891</v>
      </c>
      <c r="K12" s="49">
        <v>5.5824793356434421</v>
      </c>
      <c r="L12" s="49">
        <v>10.481701431658186</v>
      </c>
      <c r="M12" s="50"/>
      <c r="N12" s="50"/>
      <c r="O12" s="50"/>
      <c r="P12" s="50"/>
      <c r="Q12" s="64"/>
      <c r="R12" s="64"/>
    </row>
    <row r="13" spans="2:18" s="13" customFormat="1" ht="15" customHeight="1" x14ac:dyDescent="0.25">
      <c r="B13" s="51" t="s">
        <v>6</v>
      </c>
      <c r="C13" s="46">
        <v>753.49748398778956</v>
      </c>
      <c r="D13" s="46">
        <v>558.54379963448616</v>
      </c>
      <c r="E13" s="46">
        <v>447.06412799999998</v>
      </c>
      <c r="F13" s="46">
        <v>352.06937199999999</v>
      </c>
      <c r="G13" s="46">
        <v>335.36453600000004</v>
      </c>
      <c r="H13" s="47">
        <v>323.97406900000004</v>
      </c>
      <c r="I13" s="48">
        <v>-5.8121061413894388</v>
      </c>
      <c r="J13" s="48">
        <v>-4.3549457654900596</v>
      </c>
      <c r="K13" s="49">
        <v>-4.7447569509113556</v>
      </c>
      <c r="L13" s="49">
        <v>-3.3964435046882846</v>
      </c>
      <c r="M13" s="50"/>
      <c r="N13" s="64"/>
      <c r="O13" s="15"/>
      <c r="P13" s="50"/>
      <c r="Q13" s="64"/>
      <c r="R13" s="64"/>
    </row>
    <row r="14" spans="2:18" s="13" customFormat="1" ht="15" customHeight="1" x14ac:dyDescent="0.25">
      <c r="B14" s="51" t="s">
        <v>3</v>
      </c>
      <c r="C14" s="52" t="s">
        <v>4</v>
      </c>
      <c r="D14" s="46">
        <v>1093.8542228355138</v>
      </c>
      <c r="E14" s="46">
        <v>1724.3709409999999</v>
      </c>
      <c r="F14" s="46">
        <v>2254.7224179999998</v>
      </c>
      <c r="G14" s="46">
        <v>2416.950867</v>
      </c>
      <c r="H14" s="47">
        <v>2716.830817</v>
      </c>
      <c r="I14" s="53" t="s">
        <v>4</v>
      </c>
      <c r="J14" s="48">
        <v>9.5302930315418024</v>
      </c>
      <c r="K14" s="49">
        <v>7.1950519365439725</v>
      </c>
      <c r="L14" s="49">
        <v>12.407366409240295</v>
      </c>
      <c r="M14" s="50"/>
      <c r="N14" s="50"/>
      <c r="O14" s="50"/>
      <c r="P14" s="50"/>
      <c r="Q14" s="64"/>
      <c r="R14" s="64"/>
    </row>
    <row r="15" spans="2:18" s="13" customFormat="1" ht="15" customHeight="1" x14ac:dyDescent="0.25">
      <c r="B15" s="54" t="s">
        <v>5</v>
      </c>
      <c r="C15" s="55" t="s">
        <v>4</v>
      </c>
      <c r="D15" s="56">
        <v>66.19798668122489</v>
      </c>
      <c r="E15" s="56">
        <v>79.411582027829894</v>
      </c>
      <c r="F15" s="56">
        <v>86.494150650980828</v>
      </c>
      <c r="G15" s="56">
        <f>(G14/G12*100)</f>
        <v>87.815185147950132</v>
      </c>
      <c r="H15" s="57">
        <f>(H14/H12*100)</f>
        <v>89.34577912277139</v>
      </c>
      <c r="I15" s="58"/>
      <c r="J15" s="58"/>
      <c r="K15" s="58"/>
      <c r="L15" s="58"/>
    </row>
    <row r="16" spans="2:18" s="13" customFormat="1" ht="18.75" customHeight="1" x14ac:dyDescent="0.25">
      <c r="B16" s="60" t="s">
        <v>7</v>
      </c>
      <c r="C16" s="60"/>
      <c r="D16" s="60"/>
      <c r="E16" s="60"/>
      <c r="F16" s="60"/>
      <c r="G16" s="60"/>
      <c r="H16" s="65"/>
      <c r="I16" s="44"/>
      <c r="J16" s="44"/>
      <c r="K16" s="44"/>
      <c r="L16" s="44"/>
      <c r="M16" s="63"/>
      <c r="N16" s="63"/>
      <c r="O16" s="63"/>
      <c r="P16" s="63"/>
      <c r="Q16" s="63"/>
    </row>
    <row r="17" spans="2:23" s="13" customFormat="1" ht="15" customHeight="1" x14ac:dyDescent="0.25">
      <c r="B17" s="45" t="s">
        <v>8</v>
      </c>
      <c r="C17" s="46">
        <v>466.18722784275519</v>
      </c>
      <c r="D17" s="46">
        <v>589.95589337866181</v>
      </c>
      <c r="E17" s="46">
        <v>541.04545341288667</v>
      </c>
      <c r="F17" s="46">
        <v>551.90590851137802</v>
      </c>
      <c r="G17" s="46">
        <v>562.19312777234438</v>
      </c>
      <c r="H17" s="47">
        <v>599.09782529887855</v>
      </c>
      <c r="I17" s="48">
        <v>4.8218534492588505</v>
      </c>
      <c r="J17" s="48">
        <v>-1.7159958482979798</v>
      </c>
      <c r="K17" s="48">
        <v>1.8639443974632242</v>
      </c>
      <c r="L17" s="48">
        <v>6.564416337276624</v>
      </c>
      <c r="M17" s="50"/>
      <c r="N17" s="50"/>
      <c r="O17" s="50"/>
      <c r="P17" s="50"/>
      <c r="Q17" s="64"/>
      <c r="R17" s="64"/>
    </row>
    <row r="18" spans="2:23" s="13" customFormat="1" ht="15" customHeight="1" x14ac:dyDescent="0.25">
      <c r="B18" s="66" t="s">
        <v>2</v>
      </c>
      <c r="C18" s="46">
        <v>466.18722784275519</v>
      </c>
      <c r="D18" s="46">
        <v>486.48640613115208</v>
      </c>
      <c r="E18" s="46">
        <v>528.45583948594651</v>
      </c>
      <c r="F18" s="46">
        <v>547.90308383755382</v>
      </c>
      <c r="G18" s="46">
        <v>550.37702679638164</v>
      </c>
      <c r="H18" s="47">
        <v>562.59562981023032</v>
      </c>
      <c r="I18" s="48">
        <v>0.85607613487450607</v>
      </c>
      <c r="J18" s="48">
        <v>1.6687767760364958</v>
      </c>
      <c r="K18" s="48">
        <v>0.4515292999448306</v>
      </c>
      <c r="L18" s="48">
        <v>2.220042338062389</v>
      </c>
      <c r="M18" s="50"/>
      <c r="N18" s="50"/>
      <c r="O18" s="15"/>
      <c r="P18" s="50"/>
      <c r="Q18" s="64"/>
      <c r="R18" s="64"/>
    </row>
    <row r="19" spans="2:23" s="13" customFormat="1" ht="15" customHeight="1" x14ac:dyDescent="0.25">
      <c r="B19" s="67" t="s">
        <v>3</v>
      </c>
      <c r="C19" s="55" t="s">
        <v>4</v>
      </c>
      <c r="D19" s="56">
        <v>661.83248132858114</v>
      </c>
      <c r="E19" s="56">
        <v>544.40799242539049</v>
      </c>
      <c r="F19" s="56">
        <v>552.53622510769048</v>
      </c>
      <c r="G19" s="56">
        <v>563.87287685997842</v>
      </c>
      <c r="H19" s="57">
        <v>603.76916247535439</v>
      </c>
      <c r="I19" s="68" t="s">
        <v>4</v>
      </c>
      <c r="J19" s="69">
        <v>-3.8309595104330518</v>
      </c>
      <c r="K19" s="69">
        <v>2.0517481455769593</v>
      </c>
      <c r="L19" s="69">
        <v>7.0754042715346133</v>
      </c>
      <c r="M19" s="50"/>
      <c r="N19" s="50"/>
      <c r="O19" s="50"/>
      <c r="P19" s="50"/>
      <c r="Q19" s="64"/>
      <c r="R19" s="64"/>
    </row>
    <row r="20" spans="2:23" s="13" customFormat="1" ht="15.95" customHeight="1" x14ac:dyDescent="0.25">
      <c r="B20" s="70"/>
      <c r="I20" s="15"/>
      <c r="J20" s="15"/>
      <c r="K20" s="15"/>
      <c r="L20" s="71"/>
    </row>
    <row r="21" spans="2:23" s="13" customFormat="1" ht="15.95" customHeight="1" x14ac:dyDescent="0.25">
      <c r="B21" s="13" t="s">
        <v>9</v>
      </c>
      <c r="I21" s="15"/>
      <c r="J21" s="15"/>
      <c r="K21" s="15"/>
      <c r="L21" s="15"/>
    </row>
    <row r="22" spans="2:23" s="13" customFormat="1" ht="26.25" customHeight="1" x14ac:dyDescent="0.25">
      <c r="B22" s="72" t="s">
        <v>288</v>
      </c>
      <c r="C22" s="72"/>
      <c r="D22" s="72"/>
      <c r="E22" s="72"/>
      <c r="F22" s="72"/>
      <c r="G22" s="72"/>
      <c r="H22" s="72"/>
      <c r="I22" s="72"/>
      <c r="J22" s="72"/>
      <c r="K22" s="72"/>
      <c r="L22" s="72"/>
    </row>
    <row r="23" spans="2:23" s="13" customFormat="1" x14ac:dyDescent="0.25">
      <c r="B23" s="73" t="s">
        <v>276</v>
      </c>
      <c r="C23" s="73"/>
      <c r="D23" s="73"/>
      <c r="E23" s="73"/>
      <c r="F23" s="73"/>
      <c r="G23" s="73"/>
      <c r="H23" s="73"/>
      <c r="I23" s="73"/>
      <c r="J23" s="73"/>
      <c r="K23" s="73"/>
      <c r="L23" s="73"/>
    </row>
    <row r="24" spans="2:23" s="13" customFormat="1" x14ac:dyDescent="0.25">
      <c r="B24" s="73" t="s">
        <v>277</v>
      </c>
      <c r="C24" s="2"/>
      <c r="D24" s="2"/>
      <c r="E24" s="2"/>
      <c r="F24" s="2"/>
      <c r="G24" s="2"/>
      <c r="H24" s="2"/>
      <c r="I24" s="2"/>
      <c r="L24" s="15"/>
    </row>
    <row r="25" spans="2:23" s="13" customFormat="1" x14ac:dyDescent="0.25">
      <c r="B25" s="73" t="s">
        <v>278</v>
      </c>
      <c r="C25" s="2"/>
      <c r="D25" s="2"/>
      <c r="E25" s="2"/>
      <c r="F25" s="2"/>
      <c r="G25" s="2"/>
      <c r="H25" s="2"/>
      <c r="I25" s="2"/>
      <c r="L25" s="15"/>
      <c r="V25" s="2"/>
      <c r="W25" s="2"/>
    </row>
    <row r="26" spans="2:23" x14ac:dyDescent="0.25">
      <c r="L26" s="13"/>
      <c r="M26" s="13"/>
      <c r="N26" s="13"/>
      <c r="O26" s="13"/>
      <c r="P26" s="13"/>
      <c r="Q26" s="13"/>
      <c r="R26" s="13"/>
    </row>
    <row r="29" spans="2:23" x14ac:dyDescent="0.25">
      <c r="C29" s="26"/>
      <c r="D29" s="26"/>
      <c r="E29" s="26"/>
      <c r="F29" s="26"/>
      <c r="G29" s="26"/>
      <c r="H29" s="26"/>
    </row>
    <row r="30" spans="2:23" x14ac:dyDescent="0.25">
      <c r="C30" s="26"/>
      <c r="D30" s="26"/>
      <c r="E30" s="26"/>
      <c r="F30" s="26"/>
      <c r="G30" s="26"/>
      <c r="H30" s="26"/>
    </row>
    <row r="31" spans="2:23" x14ac:dyDescent="0.25">
      <c r="C31" s="26"/>
      <c r="D31" s="74"/>
      <c r="E31" s="74"/>
      <c r="F31" s="74"/>
      <c r="G31" s="74"/>
      <c r="H31" s="74"/>
    </row>
  </sheetData>
  <mergeCells count="8">
    <mergeCell ref="B22:L22"/>
    <mergeCell ref="C4:H4"/>
    <mergeCell ref="I4:L4"/>
    <mergeCell ref="B6:F6"/>
    <mergeCell ref="I10:L10"/>
    <mergeCell ref="B11:F11"/>
    <mergeCell ref="I15:L15"/>
    <mergeCell ref="B16: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29"/>
  <sheetViews>
    <sheetView zoomScaleNormal="100" zoomScalePageLayoutView="200" workbookViewId="0"/>
  </sheetViews>
  <sheetFormatPr baseColWidth="10" defaultColWidth="11.375" defaultRowHeight="12.75" x14ac:dyDescent="0.25"/>
  <cols>
    <col min="1" max="1" width="3.375" style="2" customWidth="1"/>
    <col min="2" max="2" width="15.75" style="2" customWidth="1"/>
    <col min="3" max="26" width="7.5" style="2" customWidth="1"/>
    <col min="27" max="16384" width="11.375" style="2"/>
  </cols>
  <sheetData>
    <row r="1" spans="2:26" x14ac:dyDescent="0.25">
      <c r="B1" s="1"/>
    </row>
    <row r="2" spans="2:26" x14ac:dyDescent="0.25">
      <c r="B2" s="1" t="s">
        <v>271</v>
      </c>
      <c r="K2" s="3"/>
    </row>
    <row r="3" spans="2:26" x14ac:dyDescent="0.25">
      <c r="B3" s="1"/>
    </row>
    <row r="4" spans="2:26" x14ac:dyDescent="0.25">
      <c r="L4" s="4"/>
      <c r="Z4" s="5" t="s">
        <v>259</v>
      </c>
    </row>
    <row r="5" spans="2:26" x14ac:dyDescent="0.25">
      <c r="B5" s="6"/>
      <c r="C5" s="7">
        <v>1999</v>
      </c>
      <c r="D5" s="7">
        <v>2000</v>
      </c>
      <c r="E5" s="7">
        <v>2001</v>
      </c>
      <c r="F5" s="7">
        <v>2002</v>
      </c>
      <c r="G5" s="7">
        <v>2003</v>
      </c>
      <c r="H5" s="7">
        <v>2004</v>
      </c>
      <c r="I5" s="7">
        <v>2005</v>
      </c>
      <c r="J5" s="7">
        <v>2006</v>
      </c>
      <c r="K5" s="7" t="s">
        <v>10</v>
      </c>
      <c r="L5" s="7" t="s">
        <v>11</v>
      </c>
      <c r="M5" s="7" t="s">
        <v>12</v>
      </c>
      <c r="N5" s="7" t="s">
        <v>13</v>
      </c>
      <c r="O5" s="8" t="s">
        <v>14</v>
      </c>
      <c r="P5" s="8" t="s">
        <v>15</v>
      </c>
      <c r="Q5" s="8" t="s">
        <v>16</v>
      </c>
      <c r="R5" s="8" t="s">
        <v>17</v>
      </c>
      <c r="S5" s="8" t="s">
        <v>18</v>
      </c>
      <c r="T5" s="8" t="s">
        <v>19</v>
      </c>
      <c r="U5" s="8">
        <v>2017</v>
      </c>
      <c r="V5" s="8">
        <v>2018</v>
      </c>
      <c r="W5" s="8">
        <v>2019</v>
      </c>
      <c r="X5" s="8">
        <v>2020</v>
      </c>
      <c r="Y5" s="8">
        <v>2021</v>
      </c>
      <c r="Z5" s="8">
        <v>2022</v>
      </c>
    </row>
    <row r="6" spans="2:26" x14ac:dyDescent="0.25">
      <c r="B6" s="9" t="s">
        <v>6</v>
      </c>
      <c r="C6" s="10">
        <v>7041.7742966420838</v>
      </c>
      <c r="D6" s="10">
        <v>7092.2171288605523</v>
      </c>
      <c r="E6" s="10">
        <v>7085.2563889818475</v>
      </c>
      <c r="F6" s="10">
        <v>7255.1923740224911</v>
      </c>
      <c r="G6" s="10">
        <v>7330.5491185817327</v>
      </c>
      <c r="H6" s="10">
        <v>7155.2648791815182</v>
      </c>
      <c r="I6" s="10">
        <v>7132.2997726548401</v>
      </c>
      <c r="J6" s="10">
        <v>7139.2692803502287</v>
      </c>
      <c r="K6" s="10">
        <v>6908.0037618831357</v>
      </c>
      <c r="L6" s="10">
        <v>6739.1765604873108</v>
      </c>
      <c r="M6" s="10">
        <v>6834.8317243935498</v>
      </c>
      <c r="N6" s="10">
        <v>6903.7256873872302</v>
      </c>
      <c r="O6" s="10">
        <v>6956.3429415068822</v>
      </c>
      <c r="P6" s="10">
        <v>6916.6199324188728</v>
      </c>
      <c r="Q6" s="10">
        <v>7048.7176461017762</v>
      </c>
      <c r="R6" s="10">
        <v>7067.0011316510972</v>
      </c>
      <c r="S6" s="10">
        <v>7103.0341304816939</v>
      </c>
      <c r="T6" s="10">
        <v>7167.6306877886727</v>
      </c>
      <c r="U6" s="10">
        <v>7083.250136811369</v>
      </c>
      <c r="V6" s="10">
        <v>7035.9117421818537</v>
      </c>
      <c r="W6" s="10">
        <v>7011.4438928513573</v>
      </c>
      <c r="X6" s="10">
        <v>7031.8189137319869</v>
      </c>
      <c r="Y6" s="10">
        <v>6949.4368521784254</v>
      </c>
      <c r="Z6" s="10">
        <v>6751.1475577227638</v>
      </c>
    </row>
    <row r="7" spans="2:26" x14ac:dyDescent="0.25">
      <c r="B7" s="9" t="s">
        <v>3</v>
      </c>
      <c r="C7" s="10"/>
      <c r="D7" s="10"/>
      <c r="E7" s="10"/>
      <c r="F7" s="10"/>
      <c r="G7" s="10"/>
      <c r="H7" s="10"/>
      <c r="I7" s="10"/>
      <c r="J7" s="10"/>
      <c r="K7" s="10">
        <v>14166.45396287636</v>
      </c>
      <c r="L7" s="10">
        <v>11280.83585633143</v>
      </c>
      <c r="M7" s="10">
        <v>10153.555563256528</v>
      </c>
      <c r="N7" s="10">
        <v>9392.0607945282791</v>
      </c>
      <c r="O7" s="10">
        <v>8574.8855850198051</v>
      </c>
      <c r="P7" s="10">
        <v>8167.9778862668854</v>
      </c>
      <c r="Q7" s="10">
        <v>7831.6824958501793</v>
      </c>
      <c r="R7" s="10">
        <v>7498.2247971598927</v>
      </c>
      <c r="S7" s="10">
        <v>7317.4488049297142</v>
      </c>
      <c r="T7" s="10">
        <v>7332.9712996214548</v>
      </c>
      <c r="U7" s="10">
        <v>7294.5779334417248</v>
      </c>
      <c r="V7" s="10">
        <v>7192.3602473485344</v>
      </c>
      <c r="W7" s="10">
        <v>7128.3094574873394</v>
      </c>
      <c r="X7" s="10">
        <v>7091.2809086985972</v>
      </c>
      <c r="Y7" s="10">
        <v>7119.8446875660247</v>
      </c>
      <c r="Z7" s="10">
        <v>7245.2299497042522</v>
      </c>
    </row>
    <row r="8" spans="2:26" x14ac:dyDescent="0.25">
      <c r="B8" s="9" t="s">
        <v>20</v>
      </c>
      <c r="C8" s="10"/>
      <c r="D8" s="10"/>
      <c r="E8" s="10"/>
      <c r="F8" s="10"/>
      <c r="G8" s="10"/>
      <c r="H8" s="10"/>
      <c r="I8" s="10"/>
      <c r="J8" s="10"/>
      <c r="K8" s="10">
        <v>8065.9926739904959</v>
      </c>
      <c r="L8" s="10">
        <v>8306.1961415453352</v>
      </c>
      <c r="M8" s="10">
        <v>8458.8270335343659</v>
      </c>
      <c r="N8" s="10">
        <v>8372.0605636938126</v>
      </c>
      <c r="O8" s="10">
        <v>8018.5277984427439</v>
      </c>
      <c r="P8" s="10">
        <v>7794.044949770484</v>
      </c>
      <c r="Q8" s="10">
        <v>7625.2948731982242</v>
      </c>
      <c r="R8" s="10">
        <v>7397.1688137081564</v>
      </c>
      <c r="S8" s="10">
        <v>7272.2525414271222</v>
      </c>
      <c r="T8" s="10">
        <v>7301.088340103217</v>
      </c>
      <c r="U8" s="10">
        <v>7257.0512835454974</v>
      </c>
      <c r="V8" s="10">
        <v>7166.9000249681485</v>
      </c>
      <c r="W8" s="10">
        <v>7110.9391087146387</v>
      </c>
      <c r="X8" s="10">
        <v>7083.1913901426042</v>
      </c>
      <c r="Y8" s="10">
        <v>7098.6350264724924</v>
      </c>
      <c r="Z8" s="10">
        <v>7189.173903586543</v>
      </c>
    </row>
    <row r="9" spans="2:26" x14ac:dyDescent="0.25">
      <c r="B9" s="11" t="s">
        <v>21</v>
      </c>
      <c r="C9" s="12">
        <v>586.81452472017361</v>
      </c>
      <c r="D9" s="12">
        <v>591.01809407171265</v>
      </c>
      <c r="E9" s="12">
        <v>590.438032415154</v>
      </c>
      <c r="F9" s="12">
        <v>604.59936450187422</v>
      </c>
      <c r="G9" s="12">
        <v>610.87909321514439</v>
      </c>
      <c r="H9" s="12">
        <v>596.27207326512655</v>
      </c>
      <c r="I9" s="12">
        <v>594.35831438790331</v>
      </c>
      <c r="J9" s="12">
        <v>650.07585498421054</v>
      </c>
      <c r="K9" s="12">
        <v>672.16605616587469</v>
      </c>
      <c r="L9" s="12">
        <v>692.1830117954446</v>
      </c>
      <c r="M9" s="12">
        <v>704.90225279453045</v>
      </c>
      <c r="N9" s="12">
        <v>697.67171364115109</v>
      </c>
      <c r="O9" s="12">
        <v>668.21064987022862</v>
      </c>
      <c r="P9" s="12">
        <v>649.50374581420704</v>
      </c>
      <c r="Q9" s="12">
        <v>635.44123943318539</v>
      </c>
      <c r="R9" s="12">
        <v>616.43073447567974</v>
      </c>
      <c r="S9" s="12">
        <v>606.02104511892685</v>
      </c>
      <c r="T9" s="12">
        <v>608.42402834193479</v>
      </c>
      <c r="U9" s="12">
        <v>604.75427362879145</v>
      </c>
      <c r="V9" s="12">
        <v>597.24166874734567</v>
      </c>
      <c r="W9" s="12">
        <v>592.57825905955326</v>
      </c>
      <c r="X9" s="12">
        <v>590.26594917855039</v>
      </c>
      <c r="Y9" s="12">
        <v>591.55291887270766</v>
      </c>
      <c r="Z9" s="12">
        <v>599.09782529887855</v>
      </c>
    </row>
    <row r="11" spans="2:26" x14ac:dyDescent="0.25">
      <c r="B11" s="13" t="s">
        <v>9</v>
      </c>
      <c r="C11" s="14"/>
      <c r="D11" s="14"/>
      <c r="E11" s="14"/>
      <c r="F11" s="14"/>
      <c r="G11" s="14"/>
      <c r="H11" s="14"/>
      <c r="I11" s="14"/>
      <c r="J11" s="15"/>
      <c r="K11" s="14"/>
      <c r="L11" s="14"/>
      <c r="M11" s="14"/>
      <c r="N11" s="14"/>
      <c r="O11" s="14"/>
      <c r="P11" s="14"/>
      <c r="Q11" s="14"/>
      <c r="R11" s="14"/>
      <c r="S11" s="14"/>
      <c r="T11" s="14"/>
      <c r="U11" s="14"/>
      <c r="V11" s="14"/>
      <c r="W11" s="14"/>
      <c r="X11" s="14"/>
      <c r="Y11" s="14"/>
      <c r="Z11" s="14"/>
    </row>
    <row r="12" spans="2:26" x14ac:dyDescent="0.25">
      <c r="B12" s="16" t="s">
        <v>273</v>
      </c>
      <c r="J12" s="17"/>
      <c r="O12" s="17"/>
    </row>
    <row r="13" spans="2:26" x14ac:dyDescent="0.25">
      <c r="B13" s="16" t="s">
        <v>272</v>
      </c>
      <c r="J13" s="17"/>
      <c r="O13" s="17"/>
    </row>
    <row r="14" spans="2:26" x14ac:dyDescent="0.25">
      <c r="B14" s="18" t="s">
        <v>274</v>
      </c>
      <c r="C14" s="19"/>
      <c r="D14" s="19"/>
      <c r="E14" s="19"/>
      <c r="F14" s="19"/>
      <c r="G14" s="19"/>
      <c r="H14" s="19"/>
      <c r="I14" s="20"/>
      <c r="J14" s="20"/>
      <c r="K14" s="20"/>
      <c r="L14" s="20"/>
      <c r="X14" s="21"/>
      <c r="Y14" s="21"/>
      <c r="Z14" s="21"/>
    </row>
    <row r="15" spans="2:26" x14ac:dyDescent="0.25">
      <c r="B15" s="22" t="s">
        <v>275</v>
      </c>
      <c r="C15" s="17"/>
      <c r="D15" s="17"/>
      <c r="E15" s="17"/>
      <c r="F15" s="17"/>
      <c r="G15" s="17"/>
      <c r="H15" s="17"/>
      <c r="I15" s="17"/>
      <c r="J15" s="17"/>
      <c r="K15" s="17"/>
      <c r="L15" s="17"/>
      <c r="M15" s="17"/>
    </row>
    <row r="16" spans="2:26" x14ac:dyDescent="0.25">
      <c r="J16" s="17"/>
      <c r="K16" s="17"/>
      <c r="L16" s="17"/>
      <c r="M16" s="17"/>
      <c r="W16" s="23"/>
      <c r="X16" s="24"/>
      <c r="Y16" s="24"/>
      <c r="Z16" s="24"/>
    </row>
    <row r="17" spans="10:26" x14ac:dyDescent="0.25">
      <c r="J17" s="17"/>
      <c r="K17" s="17"/>
      <c r="L17" s="17"/>
      <c r="M17" s="17"/>
      <c r="W17" s="5"/>
      <c r="X17" s="25"/>
      <c r="Y17" s="25"/>
      <c r="Z17" s="25"/>
    </row>
    <row r="19" spans="10:26" s="13" customFormat="1" x14ac:dyDescent="0.25"/>
    <row r="20" spans="10:26" s="13" customFormat="1" x14ac:dyDescent="0.25"/>
    <row r="21" spans="10:26" s="13" customFormat="1" x14ac:dyDescent="0.25"/>
    <row r="22" spans="10:26" s="13" customFormat="1" x14ac:dyDescent="0.25"/>
    <row r="23" spans="10:26" s="13" customFormat="1" x14ac:dyDescent="0.25"/>
    <row r="25" spans="10:26" x14ac:dyDescent="0.25">
      <c r="Z25" s="26"/>
    </row>
    <row r="27" spans="10:26" x14ac:dyDescent="0.25">
      <c r="T27" s="26"/>
      <c r="U27" s="26"/>
      <c r="V27" s="26"/>
      <c r="W27" s="26"/>
      <c r="X27" s="26"/>
      <c r="Y27" s="26"/>
      <c r="Z27" s="26"/>
    </row>
    <row r="28" spans="10:26" x14ac:dyDescent="0.25">
      <c r="T28" s="26"/>
      <c r="U28" s="26"/>
      <c r="V28" s="26"/>
      <c r="W28" s="26"/>
      <c r="X28" s="26"/>
      <c r="Y28" s="26"/>
      <c r="Z28" s="26"/>
    </row>
    <row r="29" spans="10:26" x14ac:dyDescent="0.25">
      <c r="T29" s="26"/>
      <c r="U29" s="26"/>
      <c r="V29" s="26"/>
      <c r="W29" s="26"/>
      <c r="X29" s="26"/>
      <c r="Y29" s="26"/>
      <c r="Z29" s="2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4"/>
  <sheetViews>
    <sheetView showGridLines="0" zoomScaleNormal="100" zoomScalePageLayoutView="200" workbookViewId="0"/>
  </sheetViews>
  <sheetFormatPr baseColWidth="10" defaultRowHeight="12.75" x14ac:dyDescent="0.25"/>
  <cols>
    <col min="1" max="1" width="2.625" style="76" customWidth="1"/>
    <col min="2" max="2" width="6.875" style="76" customWidth="1"/>
    <col min="3" max="3" width="21.125" style="76" customWidth="1"/>
    <col min="4" max="4" width="8.625" style="76" customWidth="1"/>
    <col min="5" max="7" width="9.625" style="76" customWidth="1"/>
    <col min="8" max="8" width="9.25" style="115" customWidth="1"/>
    <col min="9" max="9" width="10.25" style="115" customWidth="1"/>
    <col min="10" max="11" width="9.25" style="115" customWidth="1"/>
    <col min="12" max="13" width="11" style="76"/>
    <col min="14" max="14" width="16.625" style="76" customWidth="1"/>
    <col min="15" max="15" width="9.5" style="76" customWidth="1"/>
    <col min="16" max="16384" width="11" style="76"/>
  </cols>
  <sheetData>
    <row r="1" spans="2:11" ht="11.25" customHeight="1" x14ac:dyDescent="0.25"/>
    <row r="2" spans="2:11" x14ac:dyDescent="0.25">
      <c r="B2" s="116" t="s">
        <v>270</v>
      </c>
      <c r="K2" s="3"/>
    </row>
    <row r="3" spans="2:11" x14ac:dyDescent="0.25">
      <c r="H3" s="117"/>
      <c r="I3" s="117"/>
      <c r="J3" s="117"/>
      <c r="K3" s="117"/>
    </row>
    <row r="4" spans="2:11" s="123" customFormat="1" ht="15" customHeight="1" x14ac:dyDescent="0.25">
      <c r="B4" s="121" t="s">
        <v>22</v>
      </c>
      <c r="C4" s="121"/>
      <c r="D4" s="122" t="s">
        <v>23</v>
      </c>
    </row>
    <row r="5" spans="2:11" s="123" customFormat="1" ht="15" customHeight="1" x14ac:dyDescent="0.25">
      <c r="B5" s="124" t="s">
        <v>24</v>
      </c>
      <c r="C5" s="124" t="s">
        <v>25</v>
      </c>
      <c r="D5" s="125">
        <v>6.6461841556749954</v>
      </c>
      <c r="E5" s="126"/>
    </row>
    <row r="6" spans="2:11" s="123" customFormat="1" ht="15" customHeight="1" x14ac:dyDescent="0.25">
      <c r="B6" s="124" t="s">
        <v>26</v>
      </c>
      <c r="C6" s="124" t="s">
        <v>27</v>
      </c>
      <c r="D6" s="125">
        <v>7.4736101874995224</v>
      </c>
      <c r="E6" s="127"/>
      <c r="F6" s="127"/>
      <c r="G6" s="127"/>
    </row>
    <row r="7" spans="2:11" s="123" customFormat="1" ht="15" customHeight="1" x14ac:dyDescent="0.25">
      <c r="B7" s="124" t="s">
        <v>28</v>
      </c>
      <c r="C7" s="124" t="s">
        <v>29</v>
      </c>
      <c r="D7" s="125">
        <v>7.2655277406968546</v>
      </c>
    </row>
    <row r="8" spans="2:11" s="123" customFormat="1" ht="15" customHeight="1" x14ac:dyDescent="0.25">
      <c r="B8" s="124" t="s">
        <v>30</v>
      </c>
      <c r="C8" s="124" t="s">
        <v>31</v>
      </c>
      <c r="D8" s="125">
        <v>5.492009991992064</v>
      </c>
    </row>
    <row r="9" spans="2:11" s="123" customFormat="1" ht="15" customHeight="1" x14ac:dyDescent="0.25">
      <c r="B9" s="124" t="s">
        <v>32</v>
      </c>
      <c r="C9" s="124" t="s">
        <v>33</v>
      </c>
      <c r="D9" s="125">
        <v>5.7198206988220983</v>
      </c>
    </row>
    <row r="10" spans="2:11" s="123" customFormat="1" ht="15" customHeight="1" x14ac:dyDescent="0.25">
      <c r="B10" s="124" t="s">
        <v>34</v>
      </c>
      <c r="C10" s="124" t="s">
        <v>35</v>
      </c>
      <c r="D10" s="125">
        <v>9.4641696909651554</v>
      </c>
    </row>
    <row r="11" spans="2:11" s="123" customFormat="1" ht="15" customHeight="1" x14ac:dyDescent="0.25">
      <c r="B11" s="124" t="s">
        <v>36</v>
      </c>
      <c r="C11" s="124" t="s">
        <v>37</v>
      </c>
      <c r="D11" s="125">
        <v>5.4107024950180307</v>
      </c>
    </row>
    <row r="12" spans="2:11" s="123" customFormat="1" ht="15" customHeight="1" x14ac:dyDescent="0.25">
      <c r="B12" s="124" t="s">
        <v>38</v>
      </c>
      <c r="C12" s="124" t="s">
        <v>39</v>
      </c>
      <c r="D12" s="125">
        <v>7.7288562717737372</v>
      </c>
    </row>
    <row r="13" spans="2:11" s="123" customFormat="1" ht="15" customHeight="1" x14ac:dyDescent="0.25">
      <c r="B13" s="124" t="s">
        <v>40</v>
      </c>
      <c r="C13" s="124" t="s">
        <v>41</v>
      </c>
      <c r="D13" s="125">
        <v>6.4810107029998001</v>
      </c>
    </row>
    <row r="14" spans="2:11" s="123" customFormat="1" ht="15" customHeight="1" x14ac:dyDescent="0.25">
      <c r="B14" s="124" t="s">
        <v>42</v>
      </c>
      <c r="C14" s="124" t="s">
        <v>43</v>
      </c>
      <c r="D14" s="125">
        <v>5.9965788748726689</v>
      </c>
    </row>
    <row r="15" spans="2:11" s="123" customFormat="1" ht="15" customHeight="1" x14ac:dyDescent="0.25">
      <c r="B15" s="124" t="s">
        <v>44</v>
      </c>
      <c r="C15" s="124" t="s">
        <v>45</v>
      </c>
      <c r="D15" s="125">
        <v>12.566345912032931</v>
      </c>
    </row>
    <row r="16" spans="2:11" s="123" customFormat="1" ht="15" customHeight="1" x14ac:dyDescent="0.25">
      <c r="B16" s="124" t="s">
        <v>46</v>
      </c>
      <c r="C16" s="124" t="s">
        <v>47</v>
      </c>
      <c r="D16" s="125">
        <v>7.6340793314635684</v>
      </c>
      <c r="E16" s="126"/>
    </row>
    <row r="17" spans="2:5" s="123" customFormat="1" ht="15" customHeight="1" x14ac:dyDescent="0.25">
      <c r="B17" s="124" t="s">
        <v>48</v>
      </c>
      <c r="C17" s="124" t="s">
        <v>49</v>
      </c>
      <c r="D17" s="125">
        <v>5.4175287474258296</v>
      </c>
      <c r="E17" s="126"/>
    </row>
    <row r="18" spans="2:5" s="123" customFormat="1" ht="15" customHeight="1" x14ac:dyDescent="0.25">
      <c r="B18" s="124" t="s">
        <v>50</v>
      </c>
      <c r="C18" s="124" t="s">
        <v>51</v>
      </c>
      <c r="D18" s="125">
        <v>4.8726536511537768</v>
      </c>
      <c r="E18" s="126"/>
    </row>
    <row r="19" spans="2:5" s="123" customFormat="1" ht="15" customHeight="1" x14ac:dyDescent="0.25">
      <c r="B19" s="124" t="s">
        <v>52</v>
      </c>
      <c r="C19" s="124" t="s">
        <v>53</v>
      </c>
      <c r="D19" s="125">
        <v>6.8466462566100752</v>
      </c>
      <c r="E19" s="126"/>
    </row>
    <row r="20" spans="2:5" s="123" customFormat="1" ht="15" customHeight="1" x14ac:dyDescent="0.25">
      <c r="B20" s="124" t="s">
        <v>54</v>
      </c>
      <c r="C20" s="124" t="s">
        <v>55</v>
      </c>
      <c r="D20" s="125">
        <v>6.7878538554495673</v>
      </c>
      <c r="E20" s="126"/>
    </row>
    <row r="21" spans="2:5" s="123" customFormat="1" ht="15" customHeight="1" x14ac:dyDescent="0.25">
      <c r="B21" s="124" t="s">
        <v>56</v>
      </c>
      <c r="C21" s="124" t="s">
        <v>57</v>
      </c>
      <c r="D21" s="125">
        <v>6.3782497652750347</v>
      </c>
      <c r="E21" s="126"/>
    </row>
    <row r="22" spans="2:5" s="123" customFormat="1" ht="15" customHeight="1" x14ac:dyDescent="0.25">
      <c r="B22" s="124" t="s">
        <v>58</v>
      </c>
      <c r="C22" s="124" t="s">
        <v>59</v>
      </c>
      <c r="D22" s="125">
        <v>10.081663154634873</v>
      </c>
      <c r="E22" s="126"/>
    </row>
    <row r="23" spans="2:5" s="123" customFormat="1" ht="15" customHeight="1" x14ac:dyDescent="0.25">
      <c r="B23" s="124" t="s">
        <v>60</v>
      </c>
      <c r="C23" s="124" t="s">
        <v>61</v>
      </c>
      <c r="D23" s="125">
        <v>3.6374430865586023</v>
      </c>
      <c r="E23" s="126"/>
    </row>
    <row r="24" spans="2:5" s="123" customFormat="1" ht="15" customHeight="1" x14ac:dyDescent="0.25">
      <c r="B24" s="124" t="s">
        <v>62</v>
      </c>
      <c r="C24" s="124" t="s">
        <v>63</v>
      </c>
      <c r="D24" s="125">
        <v>12.056080328523937</v>
      </c>
      <c r="E24" s="126"/>
    </row>
    <row r="25" spans="2:5" s="123" customFormat="1" ht="15" customHeight="1" x14ac:dyDescent="0.25">
      <c r="B25" s="124" t="s">
        <v>64</v>
      </c>
      <c r="C25" s="124" t="s">
        <v>266</v>
      </c>
      <c r="D25" s="125">
        <v>6.2539215010901081</v>
      </c>
      <c r="E25" s="126"/>
    </row>
    <row r="26" spans="2:5" s="123" customFormat="1" ht="15" customHeight="1" x14ac:dyDescent="0.25">
      <c r="B26" s="124" t="s">
        <v>65</v>
      </c>
      <c r="C26" s="124" t="s">
        <v>267</v>
      </c>
      <c r="D26" s="125">
        <v>6.075571379349948</v>
      </c>
      <c r="E26" s="126"/>
    </row>
    <row r="27" spans="2:5" s="123" customFormat="1" ht="15" customHeight="1" x14ac:dyDescent="0.25">
      <c r="B27" s="124" t="s">
        <v>66</v>
      </c>
      <c r="C27" s="124" t="s">
        <v>67</v>
      </c>
      <c r="D27" s="125">
        <v>8.385725903061358</v>
      </c>
      <c r="E27" s="126"/>
    </row>
    <row r="28" spans="2:5" s="123" customFormat="1" ht="15" customHeight="1" x14ac:dyDescent="0.25">
      <c r="B28" s="124" t="s">
        <v>68</v>
      </c>
      <c r="C28" s="124" t="s">
        <v>69</v>
      </c>
      <c r="D28" s="125">
        <v>5.8416249061902343</v>
      </c>
      <c r="E28" s="126"/>
    </row>
    <row r="29" spans="2:5" s="123" customFormat="1" ht="15" customHeight="1" x14ac:dyDescent="0.25">
      <c r="B29" s="124" t="s">
        <v>70</v>
      </c>
      <c r="C29" s="124" t="s">
        <v>71</v>
      </c>
      <c r="D29" s="125">
        <v>9.4529116057418481</v>
      </c>
      <c r="E29" s="126"/>
    </row>
    <row r="30" spans="2:5" s="123" customFormat="1" ht="15" customHeight="1" x14ac:dyDescent="0.25">
      <c r="B30" s="124" t="s">
        <v>72</v>
      </c>
      <c r="C30" s="124" t="s">
        <v>73</v>
      </c>
      <c r="D30" s="125">
        <v>9.2453137110432788</v>
      </c>
    </row>
    <row r="31" spans="2:5" s="123" customFormat="1" ht="15" customHeight="1" x14ac:dyDescent="0.25">
      <c r="B31" s="124" t="s">
        <v>74</v>
      </c>
      <c r="C31" s="124" t="s">
        <v>75</v>
      </c>
      <c r="D31" s="125">
        <v>6.8741100258719232</v>
      </c>
    </row>
    <row r="32" spans="2:5" s="123" customFormat="1" ht="15" customHeight="1" x14ac:dyDescent="0.25">
      <c r="B32" s="124" t="s">
        <v>76</v>
      </c>
      <c r="C32" s="124" t="s">
        <v>77</v>
      </c>
      <c r="D32" s="125">
        <v>6.3512779189172868</v>
      </c>
    </row>
    <row r="33" spans="2:5" s="123" customFormat="1" x14ac:dyDescent="0.25">
      <c r="B33" s="124" t="s">
        <v>78</v>
      </c>
      <c r="C33" s="124" t="s">
        <v>79</v>
      </c>
      <c r="D33" s="125">
        <v>9.7878667083248043</v>
      </c>
    </row>
    <row r="34" spans="2:5" s="123" customFormat="1" ht="15" customHeight="1" x14ac:dyDescent="0.25">
      <c r="B34" s="124" t="s">
        <v>80</v>
      </c>
      <c r="C34" s="124" t="s">
        <v>81</v>
      </c>
      <c r="D34" s="125">
        <v>4.8735050326799954</v>
      </c>
    </row>
    <row r="35" spans="2:5" s="123" customFormat="1" ht="15" customHeight="1" x14ac:dyDescent="0.25">
      <c r="B35" s="124" t="s">
        <v>82</v>
      </c>
      <c r="C35" s="124" t="s">
        <v>83</v>
      </c>
      <c r="D35" s="125">
        <v>6.2699144084251763</v>
      </c>
    </row>
    <row r="36" spans="2:5" s="123" customFormat="1" ht="15" customHeight="1" x14ac:dyDescent="0.25">
      <c r="B36" s="124" t="s">
        <v>84</v>
      </c>
      <c r="C36" s="124" t="s">
        <v>85</v>
      </c>
      <c r="D36" s="125">
        <v>10.638022652365356</v>
      </c>
    </row>
    <row r="37" spans="2:5" s="123" customFormat="1" ht="15" customHeight="1" x14ac:dyDescent="0.25">
      <c r="B37" s="124" t="s">
        <v>86</v>
      </c>
      <c r="C37" s="124" t="s">
        <v>87</v>
      </c>
      <c r="D37" s="125">
        <v>7.5676046646878445</v>
      </c>
      <c r="E37" s="126"/>
    </row>
    <row r="38" spans="2:5" s="123" customFormat="1" ht="15" customHeight="1" x14ac:dyDescent="0.25">
      <c r="B38" s="124" t="s">
        <v>88</v>
      </c>
      <c r="C38" s="124" t="s">
        <v>89</v>
      </c>
      <c r="D38" s="125">
        <v>5.9972770702968061</v>
      </c>
      <c r="E38" s="126"/>
    </row>
    <row r="39" spans="2:5" s="123" customFormat="1" ht="15" customHeight="1" x14ac:dyDescent="0.25">
      <c r="B39" s="124" t="s">
        <v>90</v>
      </c>
      <c r="C39" s="124" t="s">
        <v>91</v>
      </c>
      <c r="D39" s="125">
        <v>5.5781541088106916</v>
      </c>
      <c r="E39" s="126"/>
    </row>
    <row r="40" spans="2:5" s="123" customFormat="1" ht="15" customHeight="1" x14ac:dyDescent="0.25">
      <c r="B40" s="124" t="s">
        <v>92</v>
      </c>
      <c r="C40" s="124" t="s">
        <v>93</v>
      </c>
      <c r="D40" s="125">
        <v>7.6786686584667789</v>
      </c>
      <c r="E40" s="126"/>
    </row>
    <row r="41" spans="2:5" s="123" customFormat="1" ht="15" customHeight="1" x14ac:dyDescent="0.25">
      <c r="B41" s="124" t="s">
        <v>94</v>
      </c>
      <c r="C41" s="124" t="s">
        <v>95</v>
      </c>
      <c r="D41" s="125">
        <v>5.7504153890675447</v>
      </c>
    </row>
    <row r="42" spans="2:5" s="123" customFormat="1" ht="15" customHeight="1" x14ac:dyDescent="0.25">
      <c r="B42" s="124" t="s">
        <v>96</v>
      </c>
      <c r="C42" s="124" t="s">
        <v>97</v>
      </c>
      <c r="D42" s="125">
        <v>6.8429905707852852</v>
      </c>
    </row>
    <row r="43" spans="2:5" s="123" customFormat="1" ht="15" customHeight="1" x14ac:dyDescent="0.25">
      <c r="B43" s="124" t="s">
        <v>98</v>
      </c>
      <c r="C43" s="124" t="s">
        <v>99</v>
      </c>
      <c r="D43" s="125">
        <v>8.7236263587009244</v>
      </c>
    </row>
    <row r="44" spans="2:5" s="123" customFormat="1" ht="15" customHeight="1" x14ac:dyDescent="0.25">
      <c r="B44" s="124" t="s">
        <v>100</v>
      </c>
      <c r="C44" s="124" t="s">
        <v>101</v>
      </c>
      <c r="D44" s="125">
        <v>4.0959462656381191</v>
      </c>
    </row>
    <row r="45" spans="2:5" s="123" customFormat="1" ht="15" customHeight="1" x14ac:dyDescent="0.25">
      <c r="B45" s="124" t="s">
        <v>102</v>
      </c>
      <c r="C45" s="124" t="s">
        <v>103</v>
      </c>
      <c r="D45" s="125">
        <v>7.8163434302075085</v>
      </c>
      <c r="E45" s="126"/>
    </row>
    <row r="46" spans="2:5" s="123" customFormat="1" ht="15" customHeight="1" x14ac:dyDescent="0.25">
      <c r="B46" s="124" t="s">
        <v>104</v>
      </c>
      <c r="C46" s="124" t="s">
        <v>105</v>
      </c>
      <c r="D46" s="125">
        <v>6.9975846754318667</v>
      </c>
      <c r="E46" s="126"/>
    </row>
    <row r="47" spans="2:5" s="123" customFormat="1" ht="15" customHeight="1" x14ac:dyDescent="0.25">
      <c r="B47" s="124" t="s">
        <v>106</v>
      </c>
      <c r="C47" s="124" t="s">
        <v>107</v>
      </c>
      <c r="D47" s="125">
        <v>8.8947825205848794</v>
      </c>
      <c r="E47" s="126"/>
    </row>
    <row r="48" spans="2:5" s="123" customFormat="1" ht="15" customHeight="1" x14ac:dyDescent="0.25">
      <c r="B48" s="124" t="s">
        <v>108</v>
      </c>
      <c r="C48" s="124" t="s">
        <v>109</v>
      </c>
      <c r="D48" s="125">
        <v>6.8998358493252629</v>
      </c>
      <c r="E48" s="126"/>
    </row>
    <row r="49" spans="2:5" s="123" customFormat="1" ht="15" customHeight="1" x14ac:dyDescent="0.25">
      <c r="B49" s="124" t="s">
        <v>110</v>
      </c>
      <c r="C49" s="124" t="s">
        <v>111</v>
      </c>
      <c r="D49" s="125">
        <v>5.6643632171140537</v>
      </c>
      <c r="E49" s="126"/>
    </row>
    <row r="50" spans="2:5" s="123" customFormat="1" ht="15" customHeight="1" x14ac:dyDescent="0.25">
      <c r="B50" s="124" t="s">
        <v>112</v>
      </c>
      <c r="C50" s="124" t="s">
        <v>113</v>
      </c>
      <c r="D50" s="125">
        <v>6.9396568915123096</v>
      </c>
      <c r="E50" s="126"/>
    </row>
    <row r="51" spans="2:5" s="123" customFormat="1" ht="15" customHeight="1" x14ac:dyDescent="0.25">
      <c r="B51" s="124" t="s">
        <v>114</v>
      </c>
      <c r="C51" s="124" t="s">
        <v>115</v>
      </c>
      <c r="D51" s="125">
        <v>6.5346025212245955</v>
      </c>
      <c r="E51" s="126"/>
    </row>
    <row r="52" spans="2:5" s="123" customFormat="1" ht="15" customHeight="1" x14ac:dyDescent="0.25">
      <c r="B52" s="124" t="s">
        <v>116</v>
      </c>
      <c r="C52" s="124" t="s">
        <v>117</v>
      </c>
      <c r="D52" s="125">
        <v>11.562430592754211</v>
      </c>
      <c r="E52" s="126"/>
    </row>
    <row r="53" spans="2:5" s="123" customFormat="1" ht="15" customHeight="1" x14ac:dyDescent="0.25">
      <c r="B53" s="124" t="s">
        <v>118</v>
      </c>
      <c r="C53" s="124" t="s">
        <v>119</v>
      </c>
      <c r="D53" s="125">
        <v>6.3904069281157447</v>
      </c>
      <c r="E53" s="126"/>
    </row>
    <row r="54" spans="2:5" s="123" customFormat="1" ht="15" customHeight="1" x14ac:dyDescent="0.25">
      <c r="B54" s="124" t="s">
        <v>120</v>
      </c>
      <c r="C54" s="124" t="s">
        <v>121</v>
      </c>
      <c r="D54" s="125">
        <v>5.9334219099794332</v>
      </c>
      <c r="E54" s="126"/>
    </row>
    <row r="55" spans="2:5" s="123" customFormat="1" ht="15" customHeight="1" x14ac:dyDescent="0.25">
      <c r="B55" s="124" t="s">
        <v>122</v>
      </c>
      <c r="C55" s="124" t="s">
        <v>123</v>
      </c>
      <c r="D55" s="125">
        <v>5.764946288438888</v>
      </c>
      <c r="E55" s="126"/>
    </row>
    <row r="56" spans="2:5" s="123" customFormat="1" ht="15" customHeight="1" x14ac:dyDescent="0.25">
      <c r="B56" s="124" t="s">
        <v>124</v>
      </c>
      <c r="C56" s="124" t="s">
        <v>125</v>
      </c>
      <c r="D56" s="125">
        <v>8.669870277435848</v>
      </c>
      <c r="E56" s="126"/>
    </row>
    <row r="57" spans="2:5" s="123" customFormat="1" ht="15" customHeight="1" x14ac:dyDescent="0.25">
      <c r="B57" s="124" t="s">
        <v>126</v>
      </c>
      <c r="C57" s="124" t="s">
        <v>127</v>
      </c>
      <c r="D57" s="125">
        <v>7.5885660362521126</v>
      </c>
      <c r="E57" s="126"/>
    </row>
    <row r="58" spans="2:5" s="123" customFormat="1" ht="15" customHeight="1" x14ac:dyDescent="0.25">
      <c r="B58" s="124" t="s">
        <v>128</v>
      </c>
      <c r="C58" s="124" t="s">
        <v>129</v>
      </c>
      <c r="D58" s="125">
        <v>7.9754022237024413</v>
      </c>
      <c r="E58" s="126"/>
    </row>
    <row r="59" spans="2:5" s="123" customFormat="1" ht="15" customHeight="1" x14ac:dyDescent="0.25">
      <c r="B59" s="124" t="s">
        <v>130</v>
      </c>
      <c r="C59" s="124" t="s">
        <v>131</v>
      </c>
      <c r="D59" s="125">
        <v>6.3749944323192738</v>
      </c>
      <c r="E59" s="126"/>
    </row>
    <row r="60" spans="2:5" s="123" customFormat="1" ht="15" customHeight="1" x14ac:dyDescent="0.25">
      <c r="B60" s="124" t="s">
        <v>132</v>
      </c>
      <c r="C60" s="124" t="s">
        <v>133</v>
      </c>
      <c r="D60" s="125">
        <v>5.2504542549511539</v>
      </c>
      <c r="E60" s="126"/>
    </row>
    <row r="61" spans="2:5" s="123" customFormat="1" ht="15" customHeight="1" x14ac:dyDescent="0.25">
      <c r="B61" s="124" t="s">
        <v>134</v>
      </c>
      <c r="C61" s="124" t="s">
        <v>135</v>
      </c>
      <c r="D61" s="125">
        <v>4.9163797670748774</v>
      </c>
      <c r="E61" s="126"/>
    </row>
    <row r="62" spans="2:5" s="123" customFormat="1" ht="15" customHeight="1" x14ac:dyDescent="0.25">
      <c r="B62" s="124" t="s">
        <v>136</v>
      </c>
      <c r="C62" s="124" t="s">
        <v>137</v>
      </c>
      <c r="D62" s="125">
        <v>9.6708220198716877</v>
      </c>
      <c r="E62" s="126"/>
    </row>
    <row r="63" spans="2:5" s="123" customFormat="1" ht="15" customHeight="1" x14ac:dyDescent="0.25">
      <c r="B63" s="124" t="s">
        <v>138</v>
      </c>
      <c r="C63" s="124" t="s">
        <v>139</v>
      </c>
      <c r="D63" s="125">
        <v>6.6223619528007456</v>
      </c>
      <c r="E63" s="126"/>
    </row>
    <row r="64" spans="2:5" s="123" customFormat="1" ht="15" customHeight="1" x14ac:dyDescent="0.25">
      <c r="B64" s="124" t="s">
        <v>140</v>
      </c>
      <c r="C64" s="124" t="s">
        <v>141</v>
      </c>
      <c r="D64" s="125">
        <v>7.2795905109814552</v>
      </c>
      <c r="E64" s="126"/>
    </row>
    <row r="65" spans="2:5" s="123" customFormat="1" ht="15" customHeight="1" x14ac:dyDescent="0.25">
      <c r="B65" s="124" t="s">
        <v>142</v>
      </c>
      <c r="C65" s="124" t="s">
        <v>143</v>
      </c>
      <c r="D65" s="125">
        <v>6.7381406532050017</v>
      </c>
      <c r="E65" s="126"/>
    </row>
    <row r="66" spans="2:5" s="123" customFormat="1" ht="15" customHeight="1" x14ac:dyDescent="0.25">
      <c r="B66" s="124" t="s">
        <v>144</v>
      </c>
      <c r="C66" s="124" t="s">
        <v>145</v>
      </c>
      <c r="D66" s="125">
        <v>6.3034177769420499</v>
      </c>
      <c r="E66" s="126"/>
    </row>
    <row r="67" spans="2:5" s="123" customFormat="1" ht="15" customHeight="1" x14ac:dyDescent="0.25">
      <c r="B67" s="124" t="s">
        <v>146</v>
      </c>
      <c r="C67" s="124" t="s">
        <v>147</v>
      </c>
      <c r="D67" s="125">
        <v>5.7531577623965422</v>
      </c>
      <c r="E67" s="126"/>
    </row>
    <row r="68" spans="2:5" s="123" customFormat="1" ht="15" customHeight="1" x14ac:dyDescent="0.25">
      <c r="B68" s="124" t="s">
        <v>148</v>
      </c>
      <c r="C68" s="124" t="s">
        <v>149</v>
      </c>
      <c r="D68" s="125">
        <v>5.966032929994558</v>
      </c>
      <c r="E68" s="126"/>
    </row>
    <row r="69" spans="2:5" s="123" customFormat="1" ht="15" customHeight="1" x14ac:dyDescent="0.25">
      <c r="B69" s="124" t="s">
        <v>150</v>
      </c>
      <c r="C69" s="124" t="s">
        <v>151</v>
      </c>
      <c r="D69" s="125">
        <v>8.9085418464193271</v>
      </c>
      <c r="E69" s="126"/>
    </row>
    <row r="70" spans="2:5" s="123" customFormat="1" ht="15" customHeight="1" x14ac:dyDescent="0.25">
      <c r="B70" s="124" t="s">
        <v>152</v>
      </c>
      <c r="C70" s="124" t="s">
        <v>153</v>
      </c>
      <c r="D70" s="125">
        <v>5.8233679591291461</v>
      </c>
      <c r="E70" s="126"/>
    </row>
    <row r="71" spans="2:5" s="123" customFormat="1" ht="15" customHeight="1" x14ac:dyDescent="0.25">
      <c r="B71" s="124" t="s">
        <v>154</v>
      </c>
      <c r="C71" s="124" t="s">
        <v>155</v>
      </c>
      <c r="D71" s="125">
        <v>5.6471315645972258</v>
      </c>
      <c r="E71" s="126"/>
    </row>
    <row r="72" spans="2:5" s="123" customFormat="1" ht="15" customHeight="1" x14ac:dyDescent="0.25">
      <c r="B72" s="124" t="s">
        <v>156</v>
      </c>
      <c r="C72" s="124" t="s">
        <v>157</v>
      </c>
      <c r="D72" s="125">
        <v>6.2951278807660866</v>
      </c>
      <c r="E72" s="126"/>
    </row>
    <row r="73" spans="2:5" s="123" customFormat="1" ht="15" customHeight="1" x14ac:dyDescent="0.25">
      <c r="B73" s="124" t="s">
        <v>158</v>
      </c>
      <c r="C73" s="124" t="s">
        <v>159</v>
      </c>
      <c r="D73" s="125">
        <v>5.8863649765458623</v>
      </c>
      <c r="E73" s="126"/>
    </row>
    <row r="74" spans="2:5" s="123" customFormat="1" ht="15" customHeight="1" x14ac:dyDescent="0.25">
      <c r="B74" s="124" t="s">
        <v>160</v>
      </c>
      <c r="C74" s="124" t="s">
        <v>161</v>
      </c>
      <c r="D74" s="125">
        <v>7.3906582483298049</v>
      </c>
      <c r="E74" s="126"/>
    </row>
    <row r="75" spans="2:5" s="123" customFormat="1" ht="15" customHeight="1" x14ac:dyDescent="0.25">
      <c r="B75" s="124" t="s">
        <v>162</v>
      </c>
      <c r="C75" s="124" t="s">
        <v>163</v>
      </c>
      <c r="D75" s="125">
        <v>5.5819421383000174</v>
      </c>
      <c r="E75" s="126"/>
    </row>
    <row r="76" spans="2:5" s="123" customFormat="1" ht="15" customHeight="1" x14ac:dyDescent="0.25">
      <c r="B76" s="124" t="s">
        <v>164</v>
      </c>
      <c r="C76" s="124" t="s">
        <v>165</v>
      </c>
      <c r="D76" s="125">
        <v>8.4270022122479258</v>
      </c>
      <c r="E76" s="126"/>
    </row>
    <row r="77" spans="2:5" s="123" customFormat="1" ht="15" customHeight="1" x14ac:dyDescent="0.25">
      <c r="B77" s="124" t="s">
        <v>166</v>
      </c>
      <c r="C77" s="124" t="s">
        <v>167</v>
      </c>
      <c r="D77" s="125">
        <v>6.3082728694776096</v>
      </c>
      <c r="E77" s="126"/>
    </row>
    <row r="78" spans="2:5" s="123" customFormat="1" ht="15" customHeight="1" x14ac:dyDescent="0.25">
      <c r="B78" s="124" t="s">
        <v>168</v>
      </c>
      <c r="C78" s="124" t="s">
        <v>169</v>
      </c>
      <c r="D78" s="125">
        <v>5.7323890004077063</v>
      </c>
      <c r="E78" s="126"/>
    </row>
    <row r="79" spans="2:5" s="123" customFormat="1" ht="15" customHeight="1" x14ac:dyDescent="0.25">
      <c r="B79" s="124" t="s">
        <v>170</v>
      </c>
      <c r="C79" s="124" t="s">
        <v>171</v>
      </c>
      <c r="D79" s="125">
        <v>5.6262051368685961</v>
      </c>
      <c r="E79" s="126"/>
    </row>
    <row r="80" spans="2:5" s="123" customFormat="1" ht="15" customHeight="1" x14ac:dyDescent="0.25">
      <c r="B80" s="124" t="s">
        <v>172</v>
      </c>
      <c r="C80" s="124" t="s">
        <v>173</v>
      </c>
      <c r="D80" s="125">
        <v>4.1299258514348285</v>
      </c>
      <c r="E80" s="126"/>
    </row>
    <row r="81" spans="2:5" s="123" customFormat="1" ht="15" customHeight="1" x14ac:dyDescent="0.25">
      <c r="B81" s="124" t="s">
        <v>174</v>
      </c>
      <c r="C81" s="124" t="s">
        <v>175</v>
      </c>
      <c r="D81" s="125">
        <v>5.2335216137594154</v>
      </c>
      <c r="E81" s="126"/>
    </row>
    <row r="82" spans="2:5" s="123" customFormat="1" ht="15" customHeight="1" x14ac:dyDescent="0.25">
      <c r="B82" s="124" t="s">
        <v>176</v>
      </c>
      <c r="C82" s="124" t="s">
        <v>177</v>
      </c>
      <c r="D82" s="125">
        <v>4.5548213378027507</v>
      </c>
      <c r="E82" s="126"/>
    </row>
    <row r="83" spans="2:5" s="123" customFormat="1" ht="15" customHeight="1" x14ac:dyDescent="0.25">
      <c r="B83" s="124" t="s">
        <v>178</v>
      </c>
      <c r="C83" s="124" t="s">
        <v>179</v>
      </c>
      <c r="D83" s="125">
        <v>4.686497246963893</v>
      </c>
      <c r="E83" s="126"/>
    </row>
    <row r="84" spans="2:5" s="123" customFormat="1" ht="15" customHeight="1" x14ac:dyDescent="0.25">
      <c r="B84" s="124" t="s">
        <v>180</v>
      </c>
      <c r="C84" s="124" t="s">
        <v>181</v>
      </c>
      <c r="D84" s="125">
        <v>6.9959255087763417</v>
      </c>
      <c r="E84" s="126"/>
    </row>
    <row r="85" spans="2:5" s="123" customFormat="1" ht="15" customHeight="1" x14ac:dyDescent="0.25">
      <c r="B85" s="124" t="s">
        <v>182</v>
      </c>
      <c r="C85" s="124" t="s">
        <v>183</v>
      </c>
      <c r="D85" s="125">
        <v>6.0089326289479663</v>
      </c>
      <c r="E85" s="126"/>
    </row>
    <row r="86" spans="2:5" s="123" customFormat="1" ht="15" customHeight="1" x14ac:dyDescent="0.25">
      <c r="B86" s="124" t="s">
        <v>184</v>
      </c>
      <c r="C86" s="124" t="s">
        <v>185</v>
      </c>
      <c r="D86" s="125">
        <v>5.9395411660349966</v>
      </c>
      <c r="E86" s="126"/>
    </row>
    <row r="87" spans="2:5" s="123" customFormat="1" ht="15" customHeight="1" x14ac:dyDescent="0.25">
      <c r="B87" s="124" t="s">
        <v>186</v>
      </c>
      <c r="C87" s="124" t="s">
        <v>187</v>
      </c>
      <c r="D87" s="125">
        <v>5.4130604639980771</v>
      </c>
      <c r="E87" s="126"/>
    </row>
    <row r="88" spans="2:5" s="123" customFormat="1" ht="15" customHeight="1" x14ac:dyDescent="0.25">
      <c r="B88" s="124" t="s">
        <v>188</v>
      </c>
      <c r="C88" s="124" t="s">
        <v>189</v>
      </c>
      <c r="D88" s="125">
        <v>6.361800073892887</v>
      </c>
      <c r="E88" s="126"/>
    </row>
    <row r="89" spans="2:5" s="123" customFormat="1" ht="15" customHeight="1" x14ac:dyDescent="0.25">
      <c r="B89" s="124" t="s">
        <v>190</v>
      </c>
      <c r="C89" s="124" t="s">
        <v>191</v>
      </c>
      <c r="D89" s="125">
        <v>4.924250435322068</v>
      </c>
      <c r="E89" s="126"/>
    </row>
    <row r="90" spans="2:5" s="123" customFormat="1" ht="15" customHeight="1" x14ac:dyDescent="0.25">
      <c r="B90" s="124" t="s">
        <v>192</v>
      </c>
      <c r="C90" s="124" t="s">
        <v>193</v>
      </c>
      <c r="D90" s="125">
        <v>6.4624057243672199</v>
      </c>
      <c r="E90" s="126"/>
    </row>
    <row r="91" spans="2:5" s="123" customFormat="1" ht="15" customHeight="1" x14ac:dyDescent="0.25">
      <c r="B91" s="124" t="s">
        <v>194</v>
      </c>
      <c r="C91" s="124" t="s">
        <v>195</v>
      </c>
      <c r="D91" s="125">
        <v>5.8525484816758686</v>
      </c>
      <c r="E91" s="126"/>
    </row>
    <row r="92" spans="2:5" s="123" customFormat="1" ht="15" customHeight="1" x14ac:dyDescent="0.25">
      <c r="B92" s="124" t="s">
        <v>196</v>
      </c>
      <c r="C92" s="124" t="s">
        <v>197</v>
      </c>
      <c r="D92" s="125">
        <v>6.3511592079667389</v>
      </c>
      <c r="E92" s="126"/>
    </row>
    <row r="93" spans="2:5" s="123" customFormat="1" ht="15" customHeight="1" x14ac:dyDescent="0.25">
      <c r="B93" s="124" t="s">
        <v>198</v>
      </c>
      <c r="C93" s="124" t="s">
        <v>199</v>
      </c>
      <c r="D93" s="125">
        <v>7.0437728173129992</v>
      </c>
      <c r="E93" s="126"/>
    </row>
    <row r="94" spans="2:5" s="123" customFormat="1" ht="15" customHeight="1" x14ac:dyDescent="0.25">
      <c r="B94" s="124" t="s">
        <v>200</v>
      </c>
      <c r="C94" s="124" t="s">
        <v>201</v>
      </c>
      <c r="D94" s="125">
        <v>6.4619327631806156</v>
      </c>
      <c r="E94" s="126"/>
    </row>
    <row r="95" spans="2:5" s="123" customFormat="1" ht="15" customHeight="1" x14ac:dyDescent="0.25">
      <c r="B95" s="124" t="s">
        <v>202</v>
      </c>
      <c r="C95" s="124" t="s">
        <v>203</v>
      </c>
      <c r="D95" s="125">
        <v>7.2608695652173916</v>
      </c>
      <c r="E95" s="126"/>
    </row>
    <row r="96" spans="2:5" s="123" customFormat="1" ht="15" customHeight="1" x14ac:dyDescent="0.25">
      <c r="B96" s="124" t="s">
        <v>204</v>
      </c>
      <c r="C96" s="124" t="s">
        <v>205</v>
      </c>
      <c r="D96" s="125">
        <v>5.2506740577332804</v>
      </c>
      <c r="E96" s="126"/>
    </row>
    <row r="97" spans="2:12" s="123" customFormat="1" ht="15" customHeight="1" x14ac:dyDescent="0.25">
      <c r="B97" s="124" t="s">
        <v>206</v>
      </c>
      <c r="C97" s="124" t="s">
        <v>207</v>
      </c>
      <c r="D97" s="125">
        <v>3.9806978064860958</v>
      </c>
      <c r="E97" s="126"/>
    </row>
    <row r="98" spans="2:12" s="123" customFormat="1" ht="15" customHeight="1" x14ac:dyDescent="0.25">
      <c r="B98" s="124" t="s">
        <v>208</v>
      </c>
      <c r="C98" s="124" t="s">
        <v>209</v>
      </c>
      <c r="D98" s="125">
        <v>6.9669447252768704</v>
      </c>
      <c r="E98" s="126"/>
    </row>
    <row r="99" spans="2:12" s="123" customFormat="1" ht="15" customHeight="1" x14ac:dyDescent="0.25">
      <c r="B99" s="124" t="s">
        <v>210</v>
      </c>
      <c r="C99" s="124" t="s">
        <v>211</v>
      </c>
      <c r="D99" s="125">
        <v>3.6769828993335771</v>
      </c>
      <c r="E99" s="126"/>
    </row>
    <row r="100" spans="2:12" s="123" customFormat="1" ht="15" customHeight="1" x14ac:dyDescent="0.25">
      <c r="B100" s="124" t="s">
        <v>212</v>
      </c>
      <c r="C100" s="124" t="s">
        <v>269</v>
      </c>
      <c r="D100" s="125">
        <v>4.8719172482882138</v>
      </c>
      <c r="E100" s="126"/>
    </row>
    <row r="101" spans="2:12" s="123" customFormat="1" ht="15" customHeight="1" x14ac:dyDescent="0.25">
      <c r="B101" s="124" t="s">
        <v>213</v>
      </c>
      <c r="C101" s="124" t="s">
        <v>214</v>
      </c>
      <c r="D101" s="125">
        <v>10.126974865232121</v>
      </c>
      <c r="E101" s="126"/>
    </row>
    <row r="102" spans="2:12" s="123" customFormat="1" ht="15" customHeight="1" x14ac:dyDescent="0.25">
      <c r="B102" s="124" t="s">
        <v>215</v>
      </c>
      <c r="C102" s="124" t="s">
        <v>216</v>
      </c>
      <c r="D102" s="125">
        <v>10.02987743461482</v>
      </c>
      <c r="E102" s="126"/>
    </row>
    <row r="103" spans="2:12" s="123" customFormat="1" ht="15" customHeight="1" x14ac:dyDescent="0.25">
      <c r="B103" s="124" t="s">
        <v>217</v>
      </c>
      <c r="C103" s="124" t="s">
        <v>218</v>
      </c>
      <c r="D103" s="125">
        <v>2.9464785654780599</v>
      </c>
      <c r="E103" s="126"/>
    </row>
    <row r="104" spans="2:12" s="123" customFormat="1" ht="15" customHeight="1" x14ac:dyDescent="0.25">
      <c r="B104" s="124" t="s">
        <v>219</v>
      </c>
      <c r="C104" s="124" t="s">
        <v>220</v>
      </c>
      <c r="D104" s="125">
        <v>7.5457045344620477</v>
      </c>
      <c r="E104" s="126"/>
    </row>
    <row r="105" spans="2:12" s="123" customFormat="1" ht="15" customHeight="1" x14ac:dyDescent="0.25">
      <c r="E105" s="126"/>
      <c r="L105" s="126"/>
    </row>
    <row r="106" spans="2:12" x14ac:dyDescent="0.25">
      <c r="B106" s="118" t="s">
        <v>9</v>
      </c>
      <c r="C106" s="118"/>
      <c r="D106" s="118"/>
      <c r="E106" s="118"/>
      <c r="F106" s="118"/>
      <c r="G106" s="118"/>
      <c r="H106" s="118"/>
      <c r="I106" s="118"/>
      <c r="J106" s="118"/>
      <c r="K106" s="118"/>
      <c r="L106" s="118"/>
    </row>
    <row r="107" spans="2:12" ht="16.5" customHeight="1" x14ac:dyDescent="0.25">
      <c r="B107" s="119" t="s">
        <v>289</v>
      </c>
      <c r="C107" s="119"/>
      <c r="D107" s="119"/>
      <c r="E107" s="119"/>
      <c r="F107" s="119"/>
      <c r="G107" s="119"/>
      <c r="H107" s="119"/>
      <c r="I107" s="119"/>
      <c r="J107" s="119"/>
      <c r="K107" s="119"/>
      <c r="L107" s="119"/>
    </row>
    <row r="108" spans="2:12" x14ac:dyDescent="0.25">
      <c r="B108" s="119"/>
      <c r="C108" s="119"/>
      <c r="D108" s="119"/>
      <c r="E108" s="119"/>
      <c r="F108" s="119"/>
      <c r="G108" s="119"/>
      <c r="H108" s="119"/>
      <c r="I108" s="119"/>
      <c r="J108" s="119"/>
      <c r="K108" s="119"/>
      <c r="L108" s="119"/>
    </row>
    <row r="109" spans="2:12" x14ac:dyDescent="0.25">
      <c r="B109" s="118" t="s">
        <v>286</v>
      </c>
      <c r="C109" s="118"/>
      <c r="D109" s="118"/>
      <c r="E109" s="118"/>
      <c r="F109" s="118"/>
      <c r="G109" s="118"/>
      <c r="H109" s="118"/>
      <c r="I109" s="118"/>
      <c r="J109" s="118"/>
      <c r="K109" s="118"/>
      <c r="L109" s="118"/>
    </row>
    <row r="110" spans="2:12" ht="13.5" x14ac:dyDescent="0.25">
      <c r="B110" s="120" t="s">
        <v>287</v>
      </c>
      <c r="C110" s="118"/>
      <c r="D110" s="118"/>
      <c r="E110" s="118"/>
      <c r="F110" s="118"/>
      <c r="G110" s="118"/>
      <c r="H110" s="118"/>
      <c r="I110" s="118"/>
      <c r="J110" s="118"/>
      <c r="K110" s="118"/>
      <c r="L110" s="118"/>
    </row>
    <row r="111" spans="2:12" s="123" customFormat="1" x14ac:dyDescent="0.25">
      <c r="H111" s="115"/>
      <c r="I111" s="115"/>
      <c r="J111" s="115"/>
      <c r="K111" s="115"/>
    </row>
    <row r="112" spans="2:12" x14ac:dyDescent="0.25">
      <c r="H112" s="123"/>
      <c r="I112" s="123"/>
    </row>
    <row r="113" spans="8:9" x14ac:dyDescent="0.25">
      <c r="H113" s="123"/>
      <c r="I113" s="123"/>
    </row>
    <row r="114" spans="8:9" x14ac:dyDescent="0.25">
      <c r="H114" s="123"/>
      <c r="I114" s="123"/>
    </row>
  </sheetData>
  <mergeCells count="5">
    <mergeCell ref="B4:C4"/>
    <mergeCell ref="B106:L106"/>
    <mergeCell ref="B107:L108"/>
    <mergeCell ref="B109:L109"/>
    <mergeCell ref="B110:L1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116"/>
  <sheetViews>
    <sheetView zoomScaleNormal="100" zoomScalePageLayoutView="200" workbookViewId="0"/>
  </sheetViews>
  <sheetFormatPr baseColWidth="10" defaultColWidth="10.75" defaultRowHeight="12.75" x14ac:dyDescent="0.25"/>
  <cols>
    <col min="1" max="1" width="2.625" style="2" customWidth="1"/>
    <col min="2" max="2" width="6.875" style="2" customWidth="1"/>
    <col min="3" max="3" width="21.125" style="2" customWidth="1"/>
    <col min="4" max="4" width="8.625" style="99" customWidth="1"/>
    <col min="5" max="5" width="10.75" style="26" customWidth="1"/>
    <col min="6" max="6" width="9.5" style="26" customWidth="1"/>
    <col min="7" max="7" width="10.75" style="26" customWidth="1"/>
    <col min="8" max="9" width="8.625" style="26" customWidth="1"/>
    <col min="10" max="11" width="9" style="26" customWidth="1"/>
    <col min="12" max="12" width="7.75" style="2" customWidth="1"/>
    <col min="13" max="14" width="5.625" style="2" customWidth="1"/>
    <col min="15" max="15" width="16.375" style="2" customWidth="1"/>
    <col min="16" max="16" width="8.375" style="2" customWidth="1"/>
    <col min="17" max="16384" width="10.75" style="2"/>
  </cols>
  <sheetData>
    <row r="2" spans="2:14" x14ac:dyDescent="0.25">
      <c r="B2" s="1" t="s">
        <v>265</v>
      </c>
      <c r="C2" s="1"/>
      <c r="J2" s="3"/>
    </row>
    <row r="4" spans="2:14" s="13" customFormat="1" x14ac:dyDescent="0.25">
      <c r="B4" s="11" t="s">
        <v>22</v>
      </c>
      <c r="C4" s="11"/>
      <c r="D4" s="104" t="s">
        <v>221</v>
      </c>
      <c r="E4" s="101"/>
      <c r="F4" s="101"/>
      <c r="G4" s="101"/>
      <c r="H4" s="105"/>
      <c r="I4" s="105"/>
      <c r="J4" s="105"/>
      <c r="K4" s="105"/>
    </row>
    <row r="5" spans="2:14" s="13" customFormat="1" x14ac:dyDescent="0.25">
      <c r="B5" s="11" t="s">
        <v>24</v>
      </c>
      <c r="C5" s="11" t="s">
        <v>25</v>
      </c>
      <c r="D5" s="106">
        <v>5300</v>
      </c>
      <c r="E5" s="107"/>
      <c r="F5" s="107"/>
      <c r="G5" s="101"/>
      <c r="H5" s="107"/>
      <c r="I5" s="107"/>
      <c r="J5" s="107"/>
      <c r="K5" s="107"/>
      <c r="L5" s="14"/>
      <c r="M5" s="101"/>
      <c r="N5" s="63"/>
    </row>
    <row r="6" spans="2:14" s="13" customFormat="1" x14ac:dyDescent="0.25">
      <c r="B6" s="11" t="s">
        <v>26</v>
      </c>
      <c r="C6" s="11" t="s">
        <v>27</v>
      </c>
      <c r="D6" s="106">
        <v>4700</v>
      </c>
      <c r="E6" s="107"/>
      <c r="F6" s="107"/>
      <c r="G6" s="101"/>
      <c r="H6" s="107"/>
      <c r="I6" s="107"/>
      <c r="J6" s="107"/>
      <c r="K6" s="107"/>
      <c r="L6" s="14"/>
      <c r="M6" s="101"/>
      <c r="N6" s="63"/>
    </row>
    <row r="7" spans="2:14" s="13" customFormat="1" x14ac:dyDescent="0.25">
      <c r="B7" s="11" t="s">
        <v>28</v>
      </c>
      <c r="C7" s="11" t="s">
        <v>29</v>
      </c>
      <c r="D7" s="106">
        <v>7700</v>
      </c>
      <c r="E7" s="107"/>
      <c r="F7" s="107"/>
      <c r="G7" s="101"/>
      <c r="H7" s="107"/>
      <c r="I7" s="107"/>
      <c r="J7" s="107"/>
      <c r="K7" s="107"/>
      <c r="L7" s="14"/>
      <c r="M7" s="101"/>
      <c r="N7" s="63"/>
    </row>
    <row r="8" spans="2:14" s="13" customFormat="1" x14ac:dyDescent="0.25">
      <c r="B8" s="11" t="s">
        <v>30</v>
      </c>
      <c r="C8" s="11" t="s">
        <v>31</v>
      </c>
      <c r="D8" s="106">
        <v>6000</v>
      </c>
      <c r="E8" s="107"/>
      <c r="F8" s="107"/>
      <c r="G8" s="101"/>
      <c r="H8" s="107"/>
      <c r="I8" s="107"/>
      <c r="J8" s="107"/>
      <c r="K8" s="107"/>
      <c r="L8" s="14"/>
      <c r="M8" s="101"/>
      <c r="N8" s="63"/>
    </row>
    <row r="9" spans="2:14" s="13" customFormat="1" x14ac:dyDescent="0.25">
      <c r="B9" s="11" t="s">
        <v>32</v>
      </c>
      <c r="C9" s="11" t="s">
        <v>33</v>
      </c>
      <c r="D9" s="106">
        <v>6200</v>
      </c>
      <c r="E9" s="107"/>
      <c r="F9" s="107"/>
      <c r="G9" s="101"/>
      <c r="H9" s="107"/>
      <c r="I9" s="107"/>
      <c r="J9" s="107"/>
      <c r="K9" s="107"/>
      <c r="L9" s="14"/>
      <c r="M9" s="101"/>
      <c r="N9" s="63"/>
    </row>
    <row r="10" spans="2:14" s="13" customFormat="1" x14ac:dyDescent="0.25">
      <c r="B10" s="11" t="s">
        <v>34</v>
      </c>
      <c r="C10" s="11" t="s">
        <v>35</v>
      </c>
      <c r="D10" s="106">
        <v>5700</v>
      </c>
      <c r="E10" s="107"/>
      <c r="F10" s="107"/>
      <c r="G10" s="101"/>
      <c r="H10" s="107"/>
      <c r="I10" s="107"/>
      <c r="J10" s="107"/>
      <c r="K10" s="107"/>
      <c r="L10" s="14"/>
      <c r="M10" s="101"/>
      <c r="N10" s="63"/>
    </row>
    <row r="11" spans="2:14" s="13" customFormat="1" x14ac:dyDescent="0.25">
      <c r="B11" s="11" t="s">
        <v>36</v>
      </c>
      <c r="C11" s="11" t="s">
        <v>37</v>
      </c>
      <c r="D11" s="106">
        <v>5500</v>
      </c>
      <c r="E11" s="107"/>
      <c r="F11" s="107"/>
      <c r="G11" s="101"/>
      <c r="H11" s="107"/>
      <c r="I11" s="107"/>
      <c r="J11" s="107"/>
      <c r="K11" s="107"/>
      <c r="L11" s="14"/>
      <c r="M11" s="101"/>
      <c r="N11" s="63"/>
    </row>
    <row r="12" spans="2:14" s="13" customFormat="1" x14ac:dyDescent="0.25">
      <c r="B12" s="11" t="s">
        <v>38</v>
      </c>
      <c r="C12" s="11" t="s">
        <v>39</v>
      </c>
      <c r="D12" s="106">
        <v>5300</v>
      </c>
      <c r="E12" s="107"/>
      <c r="F12" s="107"/>
      <c r="G12" s="101"/>
      <c r="H12" s="107"/>
      <c r="I12" s="107"/>
      <c r="J12" s="107"/>
      <c r="K12" s="107"/>
      <c r="L12" s="14"/>
      <c r="M12" s="101"/>
      <c r="N12" s="63"/>
    </row>
    <row r="13" spans="2:14" s="13" customFormat="1" x14ac:dyDescent="0.25">
      <c r="B13" s="11" t="s">
        <v>40</v>
      </c>
      <c r="C13" s="11" t="s">
        <v>41</v>
      </c>
      <c r="D13" s="106">
        <v>6700</v>
      </c>
      <c r="E13" s="107"/>
      <c r="F13" s="107"/>
      <c r="G13" s="101"/>
      <c r="H13" s="107"/>
      <c r="I13" s="107"/>
      <c r="J13" s="107"/>
      <c r="K13" s="107"/>
      <c r="L13" s="14"/>
      <c r="M13" s="101"/>
      <c r="N13" s="63"/>
    </row>
    <row r="14" spans="2:14" s="13" customFormat="1" x14ac:dyDescent="0.25">
      <c r="B14" s="11" t="s">
        <v>42</v>
      </c>
      <c r="C14" s="11" t="s">
        <v>43</v>
      </c>
      <c r="D14" s="106">
        <v>6900</v>
      </c>
      <c r="E14" s="107"/>
      <c r="F14" s="107"/>
      <c r="G14" s="101"/>
      <c r="H14" s="107"/>
      <c r="I14" s="107"/>
      <c r="J14" s="107"/>
      <c r="K14" s="107"/>
      <c r="L14" s="14"/>
      <c r="M14" s="101"/>
      <c r="N14" s="63"/>
    </row>
    <row r="15" spans="2:14" s="13" customFormat="1" x14ac:dyDescent="0.25">
      <c r="B15" s="11" t="s">
        <v>44</v>
      </c>
      <c r="C15" s="11" t="s">
        <v>45</v>
      </c>
      <c r="D15" s="106">
        <v>5700</v>
      </c>
      <c r="E15" s="107"/>
      <c r="F15" s="107"/>
      <c r="G15" s="101"/>
      <c r="H15" s="107"/>
      <c r="I15" s="107"/>
      <c r="J15" s="107"/>
      <c r="K15" s="107"/>
      <c r="L15" s="14"/>
      <c r="M15" s="101"/>
      <c r="N15" s="63"/>
    </row>
    <row r="16" spans="2:14" s="13" customFormat="1" x14ac:dyDescent="0.25">
      <c r="B16" s="11" t="s">
        <v>46</v>
      </c>
      <c r="C16" s="11" t="s">
        <v>47</v>
      </c>
      <c r="D16" s="106">
        <v>5900</v>
      </c>
      <c r="E16" s="107"/>
      <c r="F16" s="107"/>
      <c r="G16" s="101"/>
      <c r="H16" s="107"/>
      <c r="I16" s="107"/>
      <c r="J16" s="107"/>
      <c r="K16" s="107"/>
      <c r="L16" s="14"/>
      <c r="M16" s="101"/>
      <c r="N16" s="63"/>
    </row>
    <row r="17" spans="2:14" s="13" customFormat="1" x14ac:dyDescent="0.25">
      <c r="B17" s="11" t="s">
        <v>48</v>
      </c>
      <c r="C17" s="11" t="s">
        <v>49</v>
      </c>
      <c r="D17" s="106">
        <v>13300</v>
      </c>
      <c r="E17" s="107"/>
      <c r="F17" s="107"/>
      <c r="G17" s="101"/>
      <c r="H17" s="107"/>
      <c r="I17" s="107"/>
      <c r="J17" s="107"/>
      <c r="K17" s="107"/>
      <c r="L17" s="14"/>
      <c r="M17" s="101"/>
      <c r="N17" s="63"/>
    </row>
    <row r="18" spans="2:14" s="13" customFormat="1" x14ac:dyDescent="0.25">
      <c r="B18" s="11" t="s">
        <v>50</v>
      </c>
      <c r="C18" s="11" t="s">
        <v>51</v>
      </c>
      <c r="D18" s="106">
        <v>7400</v>
      </c>
      <c r="E18" s="107"/>
      <c r="F18" s="107"/>
      <c r="G18" s="101"/>
      <c r="H18" s="107"/>
      <c r="I18" s="107"/>
      <c r="J18" s="107"/>
      <c r="K18" s="107"/>
      <c r="L18" s="14"/>
      <c r="M18" s="101"/>
      <c r="N18" s="63"/>
    </row>
    <row r="19" spans="2:14" s="13" customFormat="1" x14ac:dyDescent="0.25">
      <c r="B19" s="11" t="s">
        <v>52</v>
      </c>
      <c r="C19" s="11" t="s">
        <v>53</v>
      </c>
      <c r="D19" s="106">
        <v>4900</v>
      </c>
      <c r="E19" s="107"/>
      <c r="F19" s="107"/>
      <c r="G19" s="101"/>
      <c r="H19" s="107"/>
      <c r="I19" s="107"/>
      <c r="J19" s="107"/>
      <c r="K19" s="107"/>
      <c r="L19" s="14"/>
      <c r="M19" s="101"/>
      <c r="N19" s="63"/>
    </row>
    <row r="20" spans="2:14" s="13" customFormat="1" x14ac:dyDescent="0.25">
      <c r="B20" s="11" t="s">
        <v>54</v>
      </c>
      <c r="C20" s="11" t="s">
        <v>55</v>
      </c>
      <c r="D20" s="106">
        <v>6000</v>
      </c>
      <c r="E20" s="107"/>
      <c r="F20" s="107"/>
      <c r="G20" s="101"/>
      <c r="H20" s="107"/>
      <c r="I20" s="107"/>
      <c r="J20" s="107"/>
      <c r="K20" s="107"/>
      <c r="L20" s="14"/>
      <c r="M20" s="101"/>
      <c r="N20" s="63"/>
    </row>
    <row r="21" spans="2:14" s="13" customFormat="1" x14ac:dyDescent="0.25">
      <c r="B21" s="11" t="s">
        <v>56</v>
      </c>
      <c r="C21" s="11" t="s">
        <v>57</v>
      </c>
      <c r="D21" s="106">
        <v>6200</v>
      </c>
      <c r="E21" s="107"/>
      <c r="F21" s="107"/>
      <c r="G21" s="101"/>
      <c r="H21" s="107"/>
      <c r="I21" s="107"/>
      <c r="J21" s="107"/>
      <c r="K21" s="107"/>
      <c r="L21" s="14"/>
      <c r="M21" s="101"/>
      <c r="N21" s="63"/>
    </row>
    <row r="22" spans="2:14" s="13" customFormat="1" x14ac:dyDescent="0.25">
      <c r="B22" s="11" t="s">
        <v>58</v>
      </c>
      <c r="C22" s="11" t="s">
        <v>59</v>
      </c>
      <c r="D22" s="106">
        <v>5300</v>
      </c>
      <c r="E22" s="107"/>
      <c r="F22" s="107"/>
      <c r="G22" s="101"/>
      <c r="H22" s="107"/>
      <c r="I22" s="107"/>
      <c r="J22" s="107"/>
      <c r="K22" s="107"/>
      <c r="L22" s="14"/>
      <c r="M22" s="101"/>
      <c r="N22" s="63"/>
    </row>
    <row r="23" spans="2:14" s="13" customFormat="1" x14ac:dyDescent="0.25">
      <c r="B23" s="11" t="s">
        <v>60</v>
      </c>
      <c r="C23" s="11" t="s">
        <v>61</v>
      </c>
      <c r="D23" s="106">
        <v>7000</v>
      </c>
      <c r="E23" s="107"/>
      <c r="F23" s="107"/>
      <c r="G23" s="101"/>
      <c r="H23" s="107"/>
      <c r="I23" s="107"/>
      <c r="J23" s="107"/>
      <c r="K23" s="107"/>
      <c r="L23" s="14"/>
      <c r="M23" s="101"/>
      <c r="N23" s="63"/>
    </row>
    <row r="24" spans="2:14" s="13" customFormat="1" x14ac:dyDescent="0.25">
      <c r="B24" s="11" t="s">
        <v>62</v>
      </c>
      <c r="C24" s="11" t="s">
        <v>63</v>
      </c>
      <c r="D24" s="106">
        <v>8100</v>
      </c>
      <c r="E24" s="107"/>
      <c r="F24" s="107"/>
      <c r="G24" s="101"/>
      <c r="H24" s="107"/>
      <c r="I24" s="107"/>
      <c r="J24" s="107"/>
      <c r="K24" s="107"/>
      <c r="L24" s="14"/>
      <c r="M24" s="101"/>
      <c r="N24" s="63"/>
    </row>
    <row r="25" spans="2:14" s="13" customFormat="1" x14ac:dyDescent="0.25">
      <c r="B25" s="11" t="s">
        <v>64</v>
      </c>
      <c r="C25" s="11" t="s">
        <v>266</v>
      </c>
      <c r="D25" s="106">
        <v>7600</v>
      </c>
      <c r="M25" s="101"/>
      <c r="N25" s="63"/>
    </row>
    <row r="26" spans="2:14" s="13" customFormat="1" x14ac:dyDescent="0.25">
      <c r="B26" s="11" t="s">
        <v>65</v>
      </c>
      <c r="C26" s="11" t="s">
        <v>267</v>
      </c>
      <c r="D26" s="106">
        <v>6800</v>
      </c>
      <c r="M26" s="101"/>
      <c r="N26" s="63"/>
    </row>
    <row r="27" spans="2:14" s="13" customFormat="1" x14ac:dyDescent="0.25">
      <c r="B27" s="11" t="s">
        <v>66</v>
      </c>
      <c r="C27" s="11" t="s">
        <v>67</v>
      </c>
      <c r="D27" s="106">
        <v>5100</v>
      </c>
      <c r="M27" s="101"/>
      <c r="N27" s="63"/>
    </row>
    <row r="28" spans="2:14" s="13" customFormat="1" x14ac:dyDescent="0.25">
      <c r="B28" s="11" t="s">
        <v>68</v>
      </c>
      <c r="C28" s="11" t="s">
        <v>69</v>
      </c>
      <c r="D28" s="106">
        <v>7100</v>
      </c>
      <c r="M28" s="101"/>
      <c r="N28" s="63"/>
    </row>
    <row r="29" spans="2:14" s="13" customFormat="1" x14ac:dyDescent="0.25">
      <c r="B29" s="11" t="s">
        <v>70</v>
      </c>
      <c r="C29" s="11" t="s">
        <v>71</v>
      </c>
      <c r="D29" s="106">
        <v>4400</v>
      </c>
    </row>
    <row r="30" spans="2:14" s="13" customFormat="1" x14ac:dyDescent="0.25">
      <c r="B30" s="11" t="s">
        <v>72</v>
      </c>
      <c r="C30" s="11" t="s">
        <v>73</v>
      </c>
      <c r="D30" s="106">
        <v>6600</v>
      </c>
    </row>
    <row r="31" spans="2:14" s="13" customFormat="1" x14ac:dyDescent="0.25">
      <c r="B31" s="11" t="s">
        <v>74</v>
      </c>
      <c r="C31" s="11" t="s">
        <v>75</v>
      </c>
      <c r="D31" s="106">
        <v>5000</v>
      </c>
    </row>
    <row r="32" spans="2:14" s="13" customFormat="1" x14ac:dyDescent="0.25">
      <c r="B32" s="11" t="s">
        <v>76</v>
      </c>
      <c r="C32" s="11" t="s">
        <v>77</v>
      </c>
      <c r="D32" s="106">
        <v>4700</v>
      </c>
    </row>
    <row r="33" spans="2:30" s="13" customFormat="1" x14ac:dyDescent="0.25">
      <c r="B33" s="11" t="s">
        <v>78</v>
      </c>
      <c r="C33" s="11" t="s">
        <v>79</v>
      </c>
      <c r="D33" s="106">
        <v>5300</v>
      </c>
      <c r="E33" s="107"/>
      <c r="F33" s="107"/>
      <c r="G33" s="101"/>
      <c r="H33" s="107"/>
      <c r="I33" s="107"/>
      <c r="J33" s="107"/>
      <c r="K33" s="107"/>
      <c r="L33" s="14"/>
      <c r="M33" s="101"/>
      <c r="N33" s="63"/>
    </row>
    <row r="34" spans="2:30" s="13" customFormat="1" x14ac:dyDescent="0.25">
      <c r="B34" s="11" t="s">
        <v>80</v>
      </c>
      <c r="C34" s="11" t="s">
        <v>81</v>
      </c>
      <c r="D34" s="106">
        <v>8200</v>
      </c>
      <c r="E34" s="107"/>
      <c r="F34" s="107"/>
      <c r="G34" s="101"/>
      <c r="H34" s="107"/>
      <c r="I34" s="107"/>
      <c r="J34" s="107"/>
      <c r="K34" s="107"/>
      <c r="L34" s="14"/>
      <c r="M34" s="101"/>
      <c r="N34" s="63"/>
    </row>
    <row r="35" spans="2:30" s="13" customFormat="1" x14ac:dyDescent="0.25">
      <c r="B35" s="11" t="s">
        <v>82</v>
      </c>
      <c r="C35" s="11" t="s">
        <v>83</v>
      </c>
      <c r="D35" s="106">
        <v>9900</v>
      </c>
      <c r="E35" s="107"/>
      <c r="F35" s="107"/>
      <c r="G35" s="101"/>
      <c r="H35" s="107"/>
      <c r="I35" s="107"/>
      <c r="J35" s="107"/>
      <c r="K35" s="107"/>
      <c r="L35" s="14"/>
      <c r="M35" s="101"/>
      <c r="N35" s="63"/>
    </row>
    <row r="36" spans="2:30" s="13" customFormat="1" x14ac:dyDescent="0.25">
      <c r="B36" s="11" t="s">
        <v>84</v>
      </c>
      <c r="C36" s="11" t="s">
        <v>85</v>
      </c>
      <c r="D36" s="106">
        <v>5700</v>
      </c>
      <c r="E36" s="107"/>
      <c r="F36" s="107"/>
      <c r="G36" s="101"/>
      <c r="H36" s="107"/>
      <c r="I36" s="107"/>
      <c r="J36" s="107"/>
      <c r="K36" s="107"/>
      <c r="L36" s="14"/>
      <c r="M36" s="101"/>
      <c r="N36" s="63"/>
    </row>
    <row r="37" spans="2:30" s="13" customFormat="1" x14ac:dyDescent="0.25">
      <c r="B37" s="11" t="s">
        <v>86</v>
      </c>
      <c r="C37" s="11" t="s">
        <v>87</v>
      </c>
      <c r="D37" s="106">
        <v>9500</v>
      </c>
      <c r="E37" s="107"/>
      <c r="F37" s="107"/>
      <c r="G37" s="101"/>
      <c r="H37" s="107"/>
      <c r="I37" s="107"/>
      <c r="J37" s="107"/>
      <c r="K37" s="107"/>
      <c r="L37" s="14"/>
      <c r="M37" s="101"/>
      <c r="N37" s="63"/>
    </row>
    <row r="38" spans="2:30" s="13" customFormat="1" x14ac:dyDescent="0.25">
      <c r="B38" s="11" t="s">
        <v>88</v>
      </c>
      <c r="C38" s="11" t="s">
        <v>89</v>
      </c>
      <c r="D38" s="106">
        <v>11600</v>
      </c>
      <c r="M38" s="101"/>
      <c r="N38" s="63"/>
    </row>
    <row r="39" spans="2:30" s="13" customFormat="1" x14ac:dyDescent="0.25">
      <c r="B39" s="11" t="s">
        <v>90</v>
      </c>
      <c r="C39" s="11" t="s">
        <v>91</v>
      </c>
      <c r="D39" s="106">
        <v>7000</v>
      </c>
      <c r="M39" s="101"/>
      <c r="N39" s="63"/>
    </row>
    <row r="40" spans="2:30" s="13" customFormat="1" x14ac:dyDescent="0.25">
      <c r="B40" s="11" t="s">
        <v>92</v>
      </c>
      <c r="C40" s="11" t="s">
        <v>93</v>
      </c>
      <c r="D40" s="106">
        <v>5700</v>
      </c>
      <c r="M40" s="101"/>
      <c r="N40" s="63"/>
    </row>
    <row r="41" spans="2:30" s="13" customFormat="1" x14ac:dyDescent="0.25">
      <c r="B41" s="11" t="s">
        <v>94</v>
      </c>
      <c r="C41" s="11" t="s">
        <v>95</v>
      </c>
      <c r="D41" s="106">
        <v>8400</v>
      </c>
    </row>
    <row r="42" spans="2:30" s="13" customFormat="1" x14ac:dyDescent="0.25">
      <c r="B42" s="11" t="s">
        <v>96</v>
      </c>
      <c r="C42" s="11" t="s">
        <v>97</v>
      </c>
      <c r="D42" s="106">
        <v>6900</v>
      </c>
      <c r="E42" s="107"/>
      <c r="F42" s="107"/>
    </row>
    <row r="43" spans="2:30" s="13" customFormat="1" x14ac:dyDescent="0.25">
      <c r="B43" s="11" t="s">
        <v>98</v>
      </c>
      <c r="C43" s="11" t="s">
        <v>99</v>
      </c>
      <c r="D43" s="106">
        <v>4100</v>
      </c>
      <c r="E43" s="107"/>
      <c r="F43" s="107"/>
    </row>
    <row r="44" spans="2:30" s="13" customFormat="1" x14ac:dyDescent="0.25">
      <c r="B44" s="11" t="s">
        <v>100</v>
      </c>
      <c r="C44" s="11" t="s">
        <v>101</v>
      </c>
      <c r="D44" s="106">
        <v>7200</v>
      </c>
      <c r="E44" s="107"/>
      <c r="F44" s="107"/>
      <c r="W44" s="102"/>
      <c r="X44" s="108"/>
      <c r="Y44" s="108"/>
      <c r="Z44" s="108"/>
      <c r="AA44" s="108"/>
      <c r="AB44" s="108"/>
      <c r="AC44" s="108"/>
      <c r="AD44" s="108"/>
    </row>
    <row r="45" spans="2:30" s="13" customFormat="1" x14ac:dyDescent="0.25">
      <c r="B45" s="11" t="s">
        <v>102</v>
      </c>
      <c r="C45" s="11" t="s">
        <v>103</v>
      </c>
      <c r="D45" s="106">
        <v>4400</v>
      </c>
      <c r="E45" s="107"/>
      <c r="F45" s="109"/>
      <c r="G45" s="101"/>
      <c r="H45" s="107"/>
      <c r="I45" s="107"/>
      <c r="J45" s="109"/>
      <c r="K45" s="109"/>
      <c r="L45" s="14"/>
      <c r="M45" s="101"/>
      <c r="N45" s="63"/>
      <c r="O45" s="110"/>
      <c r="P45" s="110"/>
      <c r="Q45" s="110"/>
      <c r="R45" s="110"/>
      <c r="Y45" s="103"/>
    </row>
    <row r="46" spans="2:30" s="13" customFormat="1" x14ac:dyDescent="0.25">
      <c r="B46" s="11" t="s">
        <v>104</v>
      </c>
      <c r="C46" s="11" t="s">
        <v>105</v>
      </c>
      <c r="D46" s="106">
        <v>7000</v>
      </c>
      <c r="E46" s="107"/>
      <c r="F46" s="109"/>
      <c r="G46" s="101"/>
      <c r="H46" s="107"/>
      <c r="I46" s="107"/>
      <c r="J46" s="109"/>
      <c r="K46" s="109"/>
      <c r="L46" s="14"/>
      <c r="M46" s="101"/>
      <c r="N46" s="63"/>
      <c r="O46" s="111"/>
      <c r="Y46" s="103"/>
    </row>
    <row r="47" spans="2:30" s="13" customFormat="1" x14ac:dyDescent="0.25">
      <c r="B47" s="11" t="s">
        <v>106</v>
      </c>
      <c r="C47" s="11" t="s">
        <v>107</v>
      </c>
      <c r="D47" s="106">
        <v>4500</v>
      </c>
      <c r="E47" s="107"/>
      <c r="F47" s="107"/>
      <c r="G47" s="101"/>
      <c r="H47" s="107"/>
      <c r="I47" s="107"/>
      <c r="J47" s="107"/>
      <c r="K47" s="107"/>
      <c r="L47" s="14"/>
      <c r="M47" s="101"/>
      <c r="N47" s="63"/>
    </row>
    <row r="48" spans="2:30" s="13" customFormat="1" x14ac:dyDescent="0.25">
      <c r="B48" s="11" t="s">
        <v>108</v>
      </c>
      <c r="C48" s="11" t="s">
        <v>109</v>
      </c>
      <c r="D48" s="106">
        <v>5400</v>
      </c>
      <c r="E48" s="107"/>
      <c r="F48" s="107"/>
      <c r="G48" s="101"/>
      <c r="H48" s="107"/>
      <c r="I48" s="107"/>
      <c r="J48" s="107"/>
      <c r="K48" s="107"/>
      <c r="L48" s="14"/>
      <c r="M48" s="101"/>
      <c r="N48" s="63"/>
    </row>
    <row r="49" spans="2:14" s="13" customFormat="1" x14ac:dyDescent="0.25">
      <c r="B49" s="11" t="s">
        <v>110</v>
      </c>
      <c r="C49" s="11" t="s">
        <v>111</v>
      </c>
      <c r="D49" s="106">
        <v>5000</v>
      </c>
      <c r="E49" s="107"/>
      <c r="F49" s="107"/>
      <c r="G49" s="101"/>
      <c r="H49" s="107"/>
      <c r="I49" s="107"/>
      <c r="J49" s="107"/>
      <c r="K49" s="107"/>
      <c r="L49" s="14"/>
      <c r="M49" s="101"/>
      <c r="N49" s="63"/>
    </row>
    <row r="50" spans="2:14" s="13" customFormat="1" x14ac:dyDescent="0.25">
      <c r="B50" s="11" t="s">
        <v>112</v>
      </c>
      <c r="C50" s="11" t="s">
        <v>113</v>
      </c>
      <c r="D50" s="106">
        <v>6400</v>
      </c>
      <c r="E50" s="107"/>
      <c r="F50" s="107"/>
      <c r="G50" s="101"/>
      <c r="H50" s="107"/>
      <c r="I50" s="107"/>
      <c r="J50" s="107"/>
      <c r="K50" s="107"/>
      <c r="L50" s="14"/>
      <c r="M50" s="101"/>
      <c r="N50" s="63"/>
    </row>
    <row r="51" spans="2:14" s="13" customFormat="1" x14ac:dyDescent="0.25">
      <c r="B51" s="11" t="s">
        <v>114</v>
      </c>
      <c r="C51" s="11" t="s">
        <v>115</v>
      </c>
      <c r="D51" s="106">
        <v>6000</v>
      </c>
      <c r="E51" s="107"/>
      <c r="F51" s="107"/>
      <c r="G51" s="101"/>
      <c r="H51" s="107"/>
      <c r="I51" s="107"/>
      <c r="J51" s="107"/>
      <c r="K51" s="107"/>
      <c r="L51" s="14"/>
      <c r="M51" s="101"/>
      <c r="N51" s="63"/>
    </row>
    <row r="52" spans="2:14" s="13" customFormat="1" x14ac:dyDescent="0.25">
      <c r="B52" s="11" t="s">
        <v>116</v>
      </c>
      <c r="C52" s="11" t="s">
        <v>117</v>
      </c>
      <c r="D52" s="106">
        <v>5400</v>
      </c>
      <c r="E52" s="107"/>
      <c r="F52" s="107"/>
      <c r="G52" s="101"/>
      <c r="H52" s="107"/>
      <c r="I52" s="107"/>
      <c r="J52" s="107"/>
      <c r="K52" s="107"/>
      <c r="L52" s="14"/>
      <c r="M52" s="101"/>
      <c r="N52" s="63"/>
    </row>
    <row r="53" spans="2:14" s="13" customFormat="1" x14ac:dyDescent="0.25">
      <c r="B53" s="11" t="s">
        <v>118</v>
      </c>
      <c r="C53" s="11" t="s">
        <v>119</v>
      </c>
      <c r="D53" s="106">
        <v>6900</v>
      </c>
      <c r="E53" s="107"/>
      <c r="F53" s="107"/>
      <c r="G53" s="101"/>
      <c r="H53" s="107"/>
      <c r="I53" s="107"/>
      <c r="J53" s="107"/>
      <c r="K53" s="107"/>
      <c r="L53" s="14"/>
      <c r="M53" s="101"/>
      <c r="N53" s="63"/>
    </row>
    <row r="54" spans="2:14" s="13" customFormat="1" x14ac:dyDescent="0.25">
      <c r="B54" s="11" t="s">
        <v>120</v>
      </c>
      <c r="C54" s="11" t="s">
        <v>121</v>
      </c>
      <c r="D54" s="106">
        <v>8100</v>
      </c>
      <c r="E54" s="107"/>
      <c r="F54" s="107"/>
      <c r="G54" s="101"/>
      <c r="H54" s="107"/>
      <c r="I54" s="107"/>
      <c r="J54" s="107"/>
      <c r="K54" s="107"/>
      <c r="L54" s="14"/>
      <c r="M54" s="101"/>
      <c r="N54" s="63"/>
    </row>
    <row r="55" spans="2:14" s="13" customFormat="1" x14ac:dyDescent="0.25">
      <c r="B55" s="11" t="s">
        <v>122</v>
      </c>
      <c r="C55" s="11" t="s">
        <v>123</v>
      </c>
      <c r="D55" s="106">
        <v>8600</v>
      </c>
      <c r="E55" s="107"/>
      <c r="F55" s="107"/>
      <c r="G55" s="101"/>
      <c r="H55" s="107"/>
      <c r="I55" s="107"/>
      <c r="J55" s="107"/>
      <c r="K55" s="107"/>
      <c r="L55" s="14"/>
      <c r="M55" s="101"/>
      <c r="N55" s="63"/>
    </row>
    <row r="56" spans="2:14" s="13" customFormat="1" x14ac:dyDescent="0.25">
      <c r="B56" s="11" t="s">
        <v>124</v>
      </c>
      <c r="C56" s="11" t="s">
        <v>125</v>
      </c>
      <c r="D56" s="106">
        <v>5100</v>
      </c>
      <c r="E56" s="107"/>
      <c r="F56" s="107"/>
      <c r="G56" s="101"/>
      <c r="H56" s="107"/>
      <c r="I56" s="107"/>
      <c r="J56" s="107"/>
      <c r="K56" s="107"/>
      <c r="L56" s="14"/>
      <c r="M56" s="101"/>
      <c r="N56" s="63"/>
    </row>
    <row r="57" spans="2:14" s="13" customFormat="1" x14ac:dyDescent="0.25">
      <c r="B57" s="11" t="s">
        <v>126</v>
      </c>
      <c r="C57" s="11" t="s">
        <v>127</v>
      </c>
      <c r="D57" s="106">
        <v>3800</v>
      </c>
      <c r="E57" s="107"/>
      <c r="F57" s="107"/>
      <c r="G57" s="101"/>
      <c r="H57" s="107"/>
      <c r="I57" s="107"/>
      <c r="J57" s="107"/>
      <c r="K57" s="107"/>
      <c r="L57" s="14"/>
      <c r="M57" s="101"/>
      <c r="N57" s="63"/>
    </row>
    <row r="58" spans="2:14" s="13" customFormat="1" x14ac:dyDescent="0.25">
      <c r="B58" s="11" t="s">
        <v>128</v>
      </c>
      <c r="C58" s="11" t="s">
        <v>129</v>
      </c>
      <c r="D58" s="106">
        <v>6300</v>
      </c>
      <c r="E58" s="107"/>
      <c r="F58" s="107"/>
      <c r="G58" s="101"/>
      <c r="H58" s="107"/>
      <c r="I58" s="107"/>
      <c r="J58" s="107"/>
      <c r="K58" s="107"/>
      <c r="L58" s="14"/>
      <c r="M58" s="101"/>
      <c r="N58" s="63"/>
    </row>
    <row r="59" spans="2:14" s="13" customFormat="1" x14ac:dyDescent="0.25">
      <c r="B59" s="11" t="s">
        <v>130</v>
      </c>
      <c r="C59" s="11" t="s">
        <v>131</v>
      </c>
      <c r="D59" s="106">
        <v>4100</v>
      </c>
      <c r="E59" s="107"/>
      <c r="F59" s="107"/>
      <c r="G59" s="101"/>
      <c r="H59" s="107"/>
      <c r="I59" s="107"/>
      <c r="J59" s="107"/>
      <c r="K59" s="107"/>
      <c r="L59" s="14"/>
      <c r="M59" s="101"/>
      <c r="N59" s="63"/>
    </row>
    <row r="60" spans="2:14" s="13" customFormat="1" x14ac:dyDescent="0.25">
      <c r="B60" s="11" t="s">
        <v>132</v>
      </c>
      <c r="C60" s="11" t="s">
        <v>133</v>
      </c>
      <c r="D60" s="106">
        <v>6000</v>
      </c>
      <c r="E60" s="107"/>
      <c r="F60" s="107"/>
      <c r="G60" s="101"/>
      <c r="H60" s="107"/>
      <c r="I60" s="107"/>
      <c r="J60" s="107"/>
      <c r="K60" s="107"/>
      <c r="L60" s="14"/>
      <c r="M60" s="101"/>
      <c r="N60" s="63"/>
    </row>
    <row r="61" spans="2:14" s="13" customFormat="1" x14ac:dyDescent="0.25">
      <c r="B61" s="11" t="s">
        <v>134</v>
      </c>
      <c r="C61" s="11" t="s">
        <v>135</v>
      </c>
      <c r="D61" s="106">
        <v>5800</v>
      </c>
      <c r="E61" s="107"/>
      <c r="F61" s="107"/>
      <c r="G61" s="101"/>
      <c r="H61" s="107"/>
      <c r="I61" s="107"/>
      <c r="J61" s="107"/>
      <c r="K61" s="107"/>
      <c r="L61" s="14"/>
      <c r="M61" s="101"/>
      <c r="N61" s="63"/>
    </row>
    <row r="62" spans="2:14" s="13" customFormat="1" x14ac:dyDescent="0.25">
      <c r="B62" s="11" t="s">
        <v>136</v>
      </c>
      <c r="C62" s="11" t="s">
        <v>137</v>
      </c>
      <c r="D62" s="106">
        <v>4300</v>
      </c>
      <c r="E62" s="107"/>
      <c r="F62" s="107"/>
      <c r="G62" s="101"/>
      <c r="H62" s="107"/>
      <c r="I62" s="107"/>
      <c r="J62" s="107"/>
      <c r="K62" s="107"/>
      <c r="L62" s="14"/>
      <c r="M62" s="101"/>
      <c r="N62" s="63"/>
    </row>
    <row r="63" spans="2:14" s="13" customFormat="1" x14ac:dyDescent="0.25">
      <c r="B63" s="11" t="s">
        <v>138</v>
      </c>
      <c r="C63" s="11" t="s">
        <v>139</v>
      </c>
      <c r="D63" s="106">
        <v>7700</v>
      </c>
      <c r="E63" s="107"/>
      <c r="F63" s="107"/>
      <c r="G63" s="101"/>
      <c r="H63" s="107"/>
      <c r="I63" s="107"/>
      <c r="J63" s="107"/>
      <c r="K63" s="107"/>
      <c r="L63" s="14"/>
      <c r="M63" s="101"/>
      <c r="N63" s="63"/>
    </row>
    <row r="64" spans="2:14" s="13" customFormat="1" x14ac:dyDescent="0.25">
      <c r="B64" s="11" t="s">
        <v>140</v>
      </c>
      <c r="C64" s="11" t="s">
        <v>141</v>
      </c>
      <c r="D64" s="106">
        <v>5200</v>
      </c>
      <c r="E64" s="107"/>
      <c r="F64" s="107"/>
      <c r="G64" s="101"/>
      <c r="H64" s="107"/>
      <c r="I64" s="107"/>
      <c r="J64" s="107"/>
      <c r="K64" s="107"/>
      <c r="L64" s="14"/>
      <c r="M64" s="101"/>
      <c r="N64" s="63"/>
    </row>
    <row r="65" spans="2:14" s="13" customFormat="1" x14ac:dyDescent="0.25">
      <c r="B65" s="11" t="s">
        <v>142</v>
      </c>
      <c r="C65" s="11" t="s">
        <v>143</v>
      </c>
      <c r="D65" s="106">
        <v>5400</v>
      </c>
      <c r="E65" s="107"/>
      <c r="F65" s="107"/>
      <c r="G65" s="101"/>
      <c r="H65" s="107"/>
      <c r="I65" s="107"/>
      <c r="J65" s="107"/>
      <c r="K65" s="107"/>
      <c r="L65" s="14"/>
      <c r="M65" s="101"/>
      <c r="N65" s="63"/>
    </row>
    <row r="66" spans="2:14" s="13" customFormat="1" x14ac:dyDescent="0.25">
      <c r="B66" s="11" t="s">
        <v>144</v>
      </c>
      <c r="C66" s="11" t="s">
        <v>145</v>
      </c>
      <c r="D66" s="106">
        <v>7100</v>
      </c>
      <c r="E66" s="107"/>
      <c r="F66" s="107"/>
      <c r="G66" s="101"/>
      <c r="H66" s="107"/>
      <c r="I66" s="107"/>
      <c r="J66" s="107"/>
      <c r="K66" s="107"/>
      <c r="L66" s="14"/>
      <c r="M66" s="101"/>
      <c r="N66" s="63"/>
    </row>
    <row r="67" spans="2:14" s="13" customFormat="1" x14ac:dyDescent="0.25">
      <c r="B67" s="11" t="s">
        <v>146</v>
      </c>
      <c r="C67" s="11" t="s">
        <v>147</v>
      </c>
      <c r="D67" s="106">
        <v>7400</v>
      </c>
      <c r="E67" s="107"/>
      <c r="F67" s="107"/>
      <c r="G67" s="101"/>
      <c r="H67" s="107"/>
      <c r="I67" s="107"/>
      <c r="J67" s="107"/>
      <c r="K67" s="107"/>
      <c r="L67" s="14"/>
      <c r="M67" s="101"/>
      <c r="N67" s="63"/>
    </row>
    <row r="68" spans="2:14" s="13" customFormat="1" x14ac:dyDescent="0.25">
      <c r="B68" s="11" t="s">
        <v>148</v>
      </c>
      <c r="C68" s="11" t="s">
        <v>149</v>
      </c>
      <c r="D68" s="106">
        <v>9300</v>
      </c>
      <c r="E68" s="107"/>
      <c r="F68" s="107"/>
      <c r="G68" s="101"/>
      <c r="H68" s="107"/>
      <c r="I68" s="107"/>
      <c r="J68" s="107"/>
      <c r="K68" s="107"/>
      <c r="L68" s="14"/>
      <c r="M68" s="101"/>
      <c r="N68" s="63"/>
    </row>
    <row r="69" spans="2:14" s="13" customFormat="1" x14ac:dyDescent="0.25">
      <c r="B69" s="11" t="s">
        <v>150</v>
      </c>
      <c r="C69" s="11" t="s">
        <v>151</v>
      </c>
      <c r="D69" s="106">
        <v>6600</v>
      </c>
      <c r="E69" s="107"/>
      <c r="F69" s="107"/>
      <c r="G69" s="101"/>
      <c r="H69" s="107"/>
      <c r="I69" s="107"/>
      <c r="J69" s="107"/>
      <c r="K69" s="107"/>
      <c r="L69" s="14"/>
      <c r="M69" s="101"/>
      <c r="N69" s="63"/>
    </row>
    <row r="70" spans="2:14" s="13" customFormat="1" x14ac:dyDescent="0.25">
      <c r="B70" s="11" t="s">
        <v>152</v>
      </c>
      <c r="C70" s="11" t="s">
        <v>153</v>
      </c>
      <c r="D70" s="106">
        <v>8900</v>
      </c>
      <c r="E70" s="107"/>
      <c r="F70" s="107"/>
      <c r="G70" s="101"/>
      <c r="H70" s="107"/>
      <c r="I70" s="107"/>
      <c r="J70" s="107"/>
      <c r="K70" s="107"/>
      <c r="L70" s="14"/>
      <c r="M70" s="101"/>
      <c r="N70" s="63"/>
    </row>
    <row r="71" spans="2:14" s="13" customFormat="1" x14ac:dyDescent="0.25">
      <c r="B71" s="11" t="s">
        <v>222</v>
      </c>
      <c r="C71" s="11" t="s">
        <v>268</v>
      </c>
      <c r="D71" s="106">
        <v>6900</v>
      </c>
      <c r="E71" s="107"/>
      <c r="F71" s="107"/>
      <c r="G71" s="101"/>
      <c r="H71" s="107"/>
      <c r="I71" s="107"/>
      <c r="J71" s="107"/>
      <c r="K71" s="107"/>
      <c r="L71" s="14"/>
      <c r="M71" s="101"/>
      <c r="N71" s="63"/>
    </row>
    <row r="72" spans="2:14" s="13" customFormat="1" x14ac:dyDescent="0.25">
      <c r="B72" s="11" t="s">
        <v>158</v>
      </c>
      <c r="C72" s="11" t="s">
        <v>159</v>
      </c>
      <c r="D72" s="106">
        <v>5200</v>
      </c>
      <c r="E72" s="107"/>
      <c r="F72" s="107"/>
      <c r="G72" s="101"/>
      <c r="H72" s="107"/>
      <c r="I72" s="107"/>
      <c r="J72" s="107"/>
      <c r="K72" s="107"/>
      <c r="L72" s="14"/>
      <c r="M72" s="101"/>
      <c r="N72" s="63"/>
    </row>
    <row r="73" spans="2:14" s="13" customFormat="1" x14ac:dyDescent="0.25">
      <c r="B73" s="11" t="s">
        <v>160</v>
      </c>
      <c r="C73" s="11" t="s">
        <v>161</v>
      </c>
      <c r="D73" s="106">
        <v>7100</v>
      </c>
      <c r="E73" s="107"/>
      <c r="F73" s="107"/>
      <c r="G73" s="101"/>
      <c r="H73" s="107"/>
      <c r="I73" s="107"/>
      <c r="J73" s="107"/>
      <c r="K73" s="107"/>
      <c r="L73" s="14"/>
      <c r="M73" s="101"/>
      <c r="N73" s="63"/>
    </row>
    <row r="74" spans="2:14" s="13" customFormat="1" x14ac:dyDescent="0.25">
      <c r="B74" s="11" t="s">
        <v>162</v>
      </c>
      <c r="C74" s="11" t="s">
        <v>163</v>
      </c>
      <c r="D74" s="106">
        <v>3800</v>
      </c>
      <c r="E74" s="107"/>
      <c r="F74" s="107"/>
      <c r="G74" s="101"/>
      <c r="H74" s="107"/>
      <c r="I74" s="107"/>
      <c r="J74" s="107"/>
      <c r="K74" s="107"/>
      <c r="L74" s="14"/>
      <c r="M74" s="101"/>
      <c r="N74" s="63"/>
    </row>
    <row r="75" spans="2:14" s="13" customFormat="1" x14ac:dyDescent="0.25">
      <c r="B75" s="11" t="s">
        <v>164</v>
      </c>
      <c r="C75" s="11" t="s">
        <v>165</v>
      </c>
      <c r="D75" s="106">
        <v>4800</v>
      </c>
      <c r="E75" s="107"/>
      <c r="F75" s="107"/>
      <c r="G75" s="101"/>
      <c r="H75" s="107"/>
      <c r="I75" s="107"/>
      <c r="J75" s="107"/>
      <c r="K75" s="107"/>
      <c r="L75" s="14"/>
      <c r="M75" s="101"/>
      <c r="N75" s="63"/>
    </row>
    <row r="76" spans="2:14" s="13" customFormat="1" x14ac:dyDescent="0.25">
      <c r="B76" s="11" t="s">
        <v>166</v>
      </c>
      <c r="C76" s="11" t="s">
        <v>167</v>
      </c>
      <c r="D76" s="106">
        <v>7000</v>
      </c>
      <c r="E76" s="107"/>
      <c r="F76" s="107"/>
      <c r="G76" s="101"/>
      <c r="H76" s="107"/>
      <c r="I76" s="107"/>
      <c r="J76" s="107"/>
      <c r="K76" s="107"/>
      <c r="L76" s="14"/>
      <c r="M76" s="101"/>
      <c r="N76" s="63"/>
    </row>
    <row r="77" spans="2:14" s="13" customFormat="1" x14ac:dyDescent="0.25">
      <c r="B77" s="11" t="s">
        <v>168</v>
      </c>
      <c r="C77" s="11" t="s">
        <v>169</v>
      </c>
      <c r="D77" s="106">
        <v>6500</v>
      </c>
      <c r="E77" s="107"/>
      <c r="F77" s="107"/>
      <c r="G77" s="101"/>
      <c r="H77" s="107"/>
      <c r="I77" s="107"/>
      <c r="J77" s="107"/>
      <c r="K77" s="107"/>
      <c r="L77" s="14"/>
      <c r="M77" s="101"/>
      <c r="N77" s="63"/>
    </row>
    <row r="78" spans="2:14" s="13" customFormat="1" x14ac:dyDescent="0.25">
      <c r="B78" s="11" t="s">
        <v>170</v>
      </c>
      <c r="C78" s="11" t="s">
        <v>171</v>
      </c>
      <c r="D78" s="106">
        <v>8300</v>
      </c>
      <c r="E78" s="107"/>
      <c r="F78" s="107"/>
      <c r="G78" s="101"/>
      <c r="H78" s="107"/>
      <c r="I78" s="107"/>
      <c r="J78" s="107"/>
      <c r="K78" s="107"/>
      <c r="L78" s="14"/>
      <c r="M78" s="101"/>
      <c r="N78" s="63"/>
    </row>
    <row r="79" spans="2:14" s="13" customFormat="1" x14ac:dyDescent="0.25">
      <c r="B79" s="11" t="s">
        <v>172</v>
      </c>
      <c r="C79" s="11" t="s">
        <v>173</v>
      </c>
      <c r="D79" s="106">
        <v>9900</v>
      </c>
      <c r="E79" s="107"/>
      <c r="F79" s="107"/>
      <c r="G79" s="101"/>
      <c r="H79" s="107"/>
      <c r="I79" s="107"/>
      <c r="J79" s="107"/>
      <c r="K79" s="107"/>
      <c r="L79" s="14"/>
      <c r="M79" s="101"/>
      <c r="N79" s="63"/>
    </row>
    <row r="80" spans="2:14" s="13" customFormat="1" x14ac:dyDescent="0.25">
      <c r="B80" s="11" t="s">
        <v>174</v>
      </c>
      <c r="C80" s="11" t="s">
        <v>175</v>
      </c>
      <c r="D80" s="106">
        <v>7300</v>
      </c>
      <c r="E80" s="107"/>
      <c r="F80" s="107"/>
      <c r="G80" s="101"/>
      <c r="H80" s="107"/>
      <c r="I80" s="107"/>
      <c r="J80" s="107"/>
      <c r="K80" s="107"/>
      <c r="L80" s="14"/>
      <c r="M80" s="101"/>
      <c r="N80" s="63"/>
    </row>
    <row r="81" spans="2:14" s="13" customFormat="1" x14ac:dyDescent="0.25">
      <c r="B81" s="11" t="s">
        <v>176</v>
      </c>
      <c r="C81" s="11" t="s">
        <v>177</v>
      </c>
      <c r="D81" s="106">
        <v>8000</v>
      </c>
      <c r="E81" s="107"/>
      <c r="F81" s="107"/>
      <c r="G81" s="101"/>
      <c r="H81" s="107"/>
      <c r="I81" s="107"/>
      <c r="J81" s="107"/>
      <c r="K81" s="107"/>
      <c r="L81" s="14"/>
      <c r="M81" s="101"/>
      <c r="N81" s="63"/>
    </row>
    <row r="82" spans="2:14" s="13" customFormat="1" x14ac:dyDescent="0.25">
      <c r="B82" s="11" t="s">
        <v>178</v>
      </c>
      <c r="C82" s="11" t="s">
        <v>179</v>
      </c>
      <c r="D82" s="106">
        <v>8100</v>
      </c>
      <c r="E82" s="107"/>
      <c r="F82" s="107"/>
      <c r="G82" s="101"/>
      <c r="H82" s="107"/>
      <c r="I82" s="107"/>
      <c r="J82" s="107"/>
      <c r="K82" s="107"/>
      <c r="L82" s="14"/>
      <c r="M82" s="101"/>
      <c r="N82" s="63"/>
    </row>
    <row r="83" spans="2:14" s="13" customFormat="1" x14ac:dyDescent="0.25">
      <c r="B83" s="11" t="s">
        <v>180</v>
      </c>
      <c r="C83" s="11" t="s">
        <v>181</v>
      </c>
      <c r="D83" s="106">
        <v>4900</v>
      </c>
      <c r="E83" s="107"/>
      <c r="F83" s="107"/>
      <c r="G83" s="101"/>
      <c r="H83" s="107"/>
      <c r="I83" s="107"/>
      <c r="J83" s="107"/>
      <c r="K83" s="107"/>
      <c r="L83" s="14"/>
      <c r="M83" s="101"/>
      <c r="N83" s="63"/>
    </row>
    <row r="84" spans="2:14" s="13" customFormat="1" x14ac:dyDescent="0.25">
      <c r="B84" s="11" t="s">
        <v>182</v>
      </c>
      <c r="C84" s="11" t="s">
        <v>183</v>
      </c>
      <c r="D84" s="106">
        <v>6300</v>
      </c>
      <c r="E84" s="107"/>
      <c r="F84" s="107"/>
      <c r="G84" s="101"/>
      <c r="H84" s="107"/>
      <c r="I84" s="107"/>
      <c r="J84" s="107"/>
      <c r="K84" s="107"/>
      <c r="L84" s="14"/>
      <c r="M84" s="101"/>
      <c r="N84" s="63"/>
    </row>
    <row r="85" spans="2:14" s="13" customFormat="1" x14ac:dyDescent="0.25">
      <c r="B85" s="11" t="s">
        <v>184</v>
      </c>
      <c r="C85" s="11" t="s">
        <v>185</v>
      </c>
      <c r="D85" s="106">
        <v>6000</v>
      </c>
      <c r="E85" s="107"/>
      <c r="F85" s="107"/>
      <c r="G85" s="101"/>
      <c r="H85" s="107"/>
      <c r="I85" s="107"/>
      <c r="J85" s="107"/>
      <c r="K85" s="107"/>
      <c r="L85" s="14"/>
      <c r="M85" s="101"/>
      <c r="N85" s="63"/>
    </row>
    <row r="86" spans="2:14" s="13" customFormat="1" x14ac:dyDescent="0.25">
      <c r="B86" s="11" t="s">
        <v>186</v>
      </c>
      <c r="C86" s="11" t="s">
        <v>187</v>
      </c>
      <c r="D86" s="106">
        <v>6400</v>
      </c>
      <c r="E86" s="107"/>
      <c r="F86" s="107"/>
      <c r="G86" s="101"/>
      <c r="H86" s="107"/>
      <c r="I86" s="107"/>
      <c r="J86" s="107"/>
      <c r="K86" s="107"/>
      <c r="L86" s="14"/>
      <c r="M86" s="101"/>
      <c r="N86" s="63"/>
    </row>
    <row r="87" spans="2:14" s="13" customFormat="1" x14ac:dyDescent="0.25">
      <c r="B87" s="11" t="s">
        <v>188</v>
      </c>
      <c r="C87" s="11" t="s">
        <v>189</v>
      </c>
      <c r="D87" s="106">
        <v>9600</v>
      </c>
      <c r="E87" s="107"/>
      <c r="F87" s="107"/>
      <c r="G87" s="101"/>
      <c r="H87" s="107"/>
      <c r="I87" s="107"/>
      <c r="J87" s="107"/>
      <c r="K87" s="107"/>
      <c r="L87" s="14"/>
      <c r="M87" s="101"/>
      <c r="N87" s="63"/>
    </row>
    <row r="88" spans="2:14" s="13" customFormat="1" x14ac:dyDescent="0.25">
      <c r="B88" s="11" t="s">
        <v>190</v>
      </c>
      <c r="C88" s="11" t="s">
        <v>191</v>
      </c>
      <c r="D88" s="106">
        <v>7800</v>
      </c>
      <c r="E88" s="107"/>
      <c r="F88" s="107"/>
      <c r="G88" s="101"/>
      <c r="H88" s="107"/>
      <c r="I88" s="107"/>
      <c r="J88" s="107"/>
      <c r="K88" s="107"/>
      <c r="L88" s="14"/>
      <c r="M88" s="101"/>
      <c r="N88" s="63"/>
    </row>
    <row r="89" spans="2:14" s="13" customFormat="1" x14ac:dyDescent="0.25">
      <c r="B89" s="11" t="s">
        <v>192</v>
      </c>
      <c r="C89" s="11" t="s">
        <v>193</v>
      </c>
      <c r="D89" s="106">
        <v>5600</v>
      </c>
      <c r="E89" s="107"/>
      <c r="F89" s="107"/>
      <c r="G89" s="101"/>
      <c r="H89" s="107"/>
      <c r="I89" s="107"/>
      <c r="J89" s="107"/>
      <c r="K89" s="107"/>
      <c r="L89" s="14"/>
      <c r="M89" s="101"/>
      <c r="N89" s="63"/>
    </row>
    <row r="90" spans="2:14" s="13" customFormat="1" x14ac:dyDescent="0.25">
      <c r="B90" s="11" t="s">
        <v>194</v>
      </c>
      <c r="C90" s="11" t="s">
        <v>195</v>
      </c>
      <c r="D90" s="106">
        <v>5200</v>
      </c>
      <c r="E90" s="107"/>
      <c r="F90" s="107"/>
      <c r="G90" s="101"/>
      <c r="H90" s="107"/>
      <c r="I90" s="107"/>
      <c r="J90" s="107"/>
      <c r="K90" s="107"/>
      <c r="L90" s="14"/>
      <c r="M90" s="101"/>
      <c r="N90" s="63"/>
    </row>
    <row r="91" spans="2:14" s="13" customFormat="1" x14ac:dyDescent="0.25">
      <c r="B91" s="11" t="s">
        <v>196</v>
      </c>
      <c r="C91" s="11" t="s">
        <v>197</v>
      </c>
      <c r="D91" s="106">
        <v>6900</v>
      </c>
      <c r="E91" s="107"/>
      <c r="F91" s="107"/>
      <c r="G91" s="101"/>
      <c r="H91" s="107"/>
      <c r="I91" s="107"/>
      <c r="J91" s="107"/>
      <c r="K91" s="107"/>
      <c r="L91" s="14"/>
      <c r="M91" s="101"/>
      <c r="N91" s="63"/>
    </row>
    <row r="92" spans="2:14" s="13" customFormat="1" x14ac:dyDescent="0.25">
      <c r="B92" s="11" t="s">
        <v>198</v>
      </c>
      <c r="C92" s="11" t="s">
        <v>199</v>
      </c>
      <c r="D92" s="106">
        <v>4300</v>
      </c>
      <c r="E92" s="107"/>
      <c r="F92" s="107"/>
      <c r="G92" s="101"/>
      <c r="H92" s="107"/>
      <c r="I92" s="107"/>
      <c r="J92" s="107"/>
      <c r="K92" s="107"/>
      <c r="L92" s="14"/>
      <c r="M92" s="101"/>
      <c r="N92" s="63"/>
    </row>
    <row r="93" spans="2:14" s="13" customFormat="1" x14ac:dyDescent="0.25">
      <c r="B93" s="11" t="s">
        <v>200</v>
      </c>
      <c r="C93" s="11" t="s">
        <v>201</v>
      </c>
      <c r="D93" s="106">
        <v>6600</v>
      </c>
      <c r="E93" s="107"/>
      <c r="F93" s="107"/>
      <c r="G93" s="101"/>
      <c r="H93" s="107"/>
      <c r="I93" s="107"/>
      <c r="J93" s="107"/>
      <c r="K93" s="107"/>
      <c r="L93" s="14"/>
      <c r="M93" s="101"/>
      <c r="N93" s="63"/>
    </row>
    <row r="94" spans="2:14" s="13" customFormat="1" x14ac:dyDescent="0.25">
      <c r="B94" s="11" t="s">
        <v>202</v>
      </c>
      <c r="C94" s="11" t="s">
        <v>203</v>
      </c>
      <c r="D94" s="106">
        <v>3400</v>
      </c>
      <c r="E94" s="107"/>
      <c r="F94" s="107"/>
      <c r="G94" s="101"/>
      <c r="H94" s="107"/>
      <c r="I94" s="107"/>
      <c r="J94" s="107"/>
      <c r="K94" s="107"/>
      <c r="L94" s="14"/>
      <c r="M94" s="101"/>
      <c r="N94" s="63"/>
    </row>
    <row r="95" spans="2:14" s="13" customFormat="1" x14ac:dyDescent="0.25">
      <c r="B95" s="11" t="s">
        <v>204</v>
      </c>
      <c r="C95" s="11" t="s">
        <v>205</v>
      </c>
      <c r="D95" s="106">
        <v>7600</v>
      </c>
      <c r="E95" s="107"/>
      <c r="F95" s="107"/>
      <c r="G95" s="101"/>
      <c r="H95" s="107"/>
      <c r="I95" s="107"/>
      <c r="J95" s="107"/>
      <c r="K95" s="107"/>
      <c r="L95" s="14"/>
      <c r="M95" s="101"/>
      <c r="N95" s="63"/>
    </row>
    <row r="96" spans="2:14" s="13" customFormat="1" x14ac:dyDescent="0.25">
      <c r="B96" s="11" t="s">
        <v>206</v>
      </c>
      <c r="C96" s="11" t="s">
        <v>207</v>
      </c>
      <c r="D96" s="106">
        <v>8800</v>
      </c>
      <c r="E96" s="107"/>
      <c r="F96" s="107"/>
      <c r="G96" s="101"/>
      <c r="H96" s="107"/>
      <c r="I96" s="107"/>
      <c r="J96" s="107"/>
      <c r="K96" s="107"/>
      <c r="L96" s="14"/>
      <c r="M96" s="101"/>
      <c r="N96" s="63"/>
    </row>
    <row r="97" spans="2:16" s="13" customFormat="1" x14ac:dyDescent="0.25">
      <c r="B97" s="11" t="s">
        <v>208</v>
      </c>
      <c r="C97" s="11" t="s">
        <v>209</v>
      </c>
      <c r="D97" s="106">
        <v>8900</v>
      </c>
      <c r="E97" s="107"/>
      <c r="F97" s="107"/>
      <c r="G97" s="101"/>
      <c r="H97" s="107"/>
      <c r="I97" s="107"/>
      <c r="J97" s="107"/>
      <c r="K97" s="107"/>
      <c r="L97" s="14"/>
      <c r="M97" s="101"/>
      <c r="N97" s="63"/>
    </row>
    <row r="98" spans="2:16" s="13" customFormat="1" x14ac:dyDescent="0.25">
      <c r="B98" s="11" t="s">
        <v>210</v>
      </c>
      <c r="C98" s="11" t="s">
        <v>211</v>
      </c>
      <c r="D98" s="106">
        <v>8600</v>
      </c>
      <c r="E98" s="107"/>
      <c r="F98" s="107"/>
      <c r="G98" s="101"/>
      <c r="H98" s="107"/>
      <c r="I98" s="107"/>
      <c r="J98" s="107"/>
      <c r="K98" s="107"/>
      <c r="L98" s="14"/>
      <c r="M98" s="101"/>
      <c r="N98" s="63"/>
    </row>
    <row r="99" spans="2:16" s="13" customFormat="1" x14ac:dyDescent="0.25">
      <c r="B99" s="11" t="s">
        <v>212</v>
      </c>
      <c r="C99" s="11" t="s">
        <v>269</v>
      </c>
      <c r="D99" s="106">
        <v>6100</v>
      </c>
      <c r="E99" s="107"/>
      <c r="F99" s="107"/>
      <c r="G99" s="101"/>
      <c r="H99" s="107"/>
      <c r="I99" s="107"/>
      <c r="J99" s="107"/>
      <c r="K99" s="107"/>
      <c r="L99" s="14"/>
      <c r="M99" s="101"/>
      <c r="N99" s="63"/>
    </row>
    <row r="100" spans="2:16" s="13" customFormat="1" x14ac:dyDescent="0.25">
      <c r="B100" s="11" t="s">
        <v>213</v>
      </c>
      <c r="C100" s="11" t="s">
        <v>214</v>
      </c>
      <c r="D100" s="106">
        <v>6100</v>
      </c>
      <c r="E100" s="107"/>
      <c r="F100" s="107"/>
      <c r="G100" s="101"/>
      <c r="H100" s="107"/>
      <c r="I100" s="107"/>
      <c r="J100" s="107"/>
      <c r="K100" s="107"/>
      <c r="L100" s="14"/>
      <c r="M100" s="101"/>
      <c r="N100" s="63"/>
    </row>
    <row r="101" spans="2:16" s="13" customFormat="1" x14ac:dyDescent="0.25">
      <c r="B101" s="11" t="s">
        <v>215</v>
      </c>
      <c r="C101" s="11" t="s">
        <v>216</v>
      </c>
      <c r="D101" s="106">
        <v>8900</v>
      </c>
      <c r="E101" s="107"/>
      <c r="F101" s="107"/>
      <c r="G101" s="101"/>
      <c r="H101" s="107"/>
      <c r="I101" s="107"/>
      <c r="J101" s="107"/>
      <c r="K101" s="107"/>
      <c r="L101" s="14"/>
      <c r="M101" s="101"/>
      <c r="N101" s="63"/>
    </row>
    <row r="102" spans="2:16" s="13" customFormat="1" x14ac:dyDescent="0.25">
      <c r="B102" s="11" t="s">
        <v>217</v>
      </c>
      <c r="C102" s="11" t="s">
        <v>218</v>
      </c>
      <c r="D102" s="106">
        <v>8000</v>
      </c>
      <c r="E102" s="107"/>
      <c r="F102" s="107"/>
      <c r="G102" s="101"/>
      <c r="H102" s="107"/>
      <c r="I102" s="107"/>
      <c r="J102" s="107"/>
      <c r="K102" s="107"/>
      <c r="L102" s="14"/>
      <c r="M102" s="101"/>
      <c r="N102" s="63"/>
    </row>
    <row r="103" spans="2:16" s="13" customFormat="1" x14ac:dyDescent="0.25">
      <c r="B103" s="11" t="s">
        <v>219</v>
      </c>
      <c r="C103" s="11" t="s">
        <v>220</v>
      </c>
      <c r="D103" s="106">
        <v>8300</v>
      </c>
      <c r="E103" s="107"/>
      <c r="F103" s="107"/>
      <c r="G103" s="101"/>
      <c r="H103" s="107"/>
      <c r="I103" s="107"/>
      <c r="J103" s="107"/>
      <c r="K103" s="107"/>
      <c r="L103" s="14"/>
      <c r="M103" s="101"/>
      <c r="N103" s="63"/>
    </row>
    <row r="104" spans="2:16" s="13" customFormat="1" x14ac:dyDescent="0.25">
      <c r="B104" s="14"/>
      <c r="C104" s="14"/>
      <c r="D104" s="14"/>
      <c r="E104" s="101"/>
      <c r="F104" s="101"/>
      <c r="G104" s="101"/>
      <c r="H104" s="101"/>
      <c r="I104" s="101"/>
      <c r="J104" s="101"/>
      <c r="K104" s="101"/>
      <c r="L104" s="14"/>
      <c r="M104" s="101"/>
      <c r="N104" s="63"/>
    </row>
    <row r="105" spans="2:16" x14ac:dyDescent="0.25">
      <c r="B105" s="40" t="s">
        <v>9</v>
      </c>
      <c r="C105" s="13"/>
      <c r="D105" s="100"/>
      <c r="E105" s="101"/>
      <c r="F105" s="101"/>
      <c r="G105" s="101"/>
      <c r="H105" s="101"/>
      <c r="I105" s="101"/>
      <c r="J105" s="101"/>
      <c r="K105" s="101"/>
      <c r="L105" s="13"/>
      <c r="M105" s="13"/>
      <c r="N105" s="13"/>
    </row>
    <row r="106" spans="2:16" ht="27.75" customHeight="1" x14ac:dyDescent="0.25">
      <c r="B106" s="102" t="s">
        <v>290</v>
      </c>
      <c r="C106" s="102"/>
      <c r="D106" s="102"/>
      <c r="E106" s="102"/>
      <c r="F106" s="102"/>
      <c r="G106" s="102"/>
      <c r="H106" s="102"/>
      <c r="I106" s="102"/>
      <c r="J106" s="102"/>
      <c r="K106" s="102"/>
      <c r="L106" s="102"/>
      <c r="M106" s="102"/>
      <c r="N106" s="102"/>
    </row>
    <row r="107" spans="2:16" x14ac:dyDescent="0.25">
      <c r="B107" s="13" t="s">
        <v>284</v>
      </c>
      <c r="C107" s="13"/>
      <c r="D107" s="103"/>
      <c r="E107" s="101"/>
      <c r="F107" s="101"/>
      <c r="G107" s="101"/>
      <c r="H107" s="101"/>
      <c r="I107" s="101"/>
      <c r="J107" s="101"/>
      <c r="K107" s="101"/>
      <c r="L107" s="13"/>
      <c r="M107" s="13"/>
      <c r="N107" s="13"/>
    </row>
    <row r="108" spans="2:16" x14ac:dyDescent="0.25">
      <c r="B108" s="13" t="s">
        <v>285</v>
      </c>
      <c r="C108" s="13"/>
      <c r="D108" s="103"/>
      <c r="E108" s="101"/>
      <c r="F108" s="101"/>
      <c r="G108" s="101"/>
      <c r="H108" s="101"/>
      <c r="I108" s="101"/>
      <c r="J108" s="101"/>
      <c r="K108" s="101"/>
      <c r="L108" s="13"/>
      <c r="M108" s="13"/>
      <c r="N108" s="13"/>
    </row>
    <row r="109" spans="2:16" s="13" customFormat="1" x14ac:dyDescent="0.25"/>
    <row r="110" spans="2:16" s="13" customFormat="1" x14ac:dyDescent="0.25"/>
    <row r="111" spans="2:16" s="13" customFormat="1" x14ac:dyDescent="0.25">
      <c r="D111" s="103"/>
      <c r="E111" s="101"/>
      <c r="F111" s="101"/>
      <c r="G111" s="101"/>
      <c r="H111" s="101"/>
      <c r="I111" s="101"/>
      <c r="J111" s="101"/>
      <c r="K111" s="101"/>
      <c r="O111" s="112"/>
      <c r="P111" s="113"/>
    </row>
    <row r="112" spans="2:16" s="13" customFormat="1" x14ac:dyDescent="0.25">
      <c r="D112" s="103"/>
      <c r="E112" s="101"/>
      <c r="F112" s="101"/>
      <c r="G112" s="101"/>
      <c r="H112" s="101"/>
      <c r="I112" s="101"/>
      <c r="J112" s="101"/>
      <c r="K112" s="101"/>
      <c r="O112" s="112"/>
      <c r="P112" s="113"/>
    </row>
    <row r="113" spans="4:16" s="13" customFormat="1" x14ac:dyDescent="0.25">
      <c r="D113" s="103"/>
      <c r="E113" s="101"/>
      <c r="F113" s="101"/>
      <c r="G113" s="101"/>
      <c r="H113" s="101"/>
      <c r="I113" s="101"/>
      <c r="J113" s="101"/>
      <c r="K113" s="101"/>
      <c r="O113" s="23"/>
      <c r="P113" s="114"/>
    </row>
    <row r="114" spans="4:16" s="13" customFormat="1" x14ac:dyDescent="0.25">
      <c r="D114" s="103"/>
      <c r="E114" s="101"/>
      <c r="F114" s="101"/>
      <c r="G114" s="101"/>
      <c r="H114" s="101"/>
      <c r="I114" s="101"/>
      <c r="J114" s="101"/>
      <c r="K114" s="101"/>
      <c r="O114" s="112"/>
      <c r="P114" s="113"/>
    </row>
    <row r="115" spans="4:16" x14ac:dyDescent="0.25">
      <c r="O115" s="112"/>
      <c r="P115" s="113"/>
    </row>
    <row r="116" spans="4:16" x14ac:dyDescent="0.25">
      <c r="O116" s="112"/>
      <c r="P116" s="113"/>
    </row>
  </sheetData>
  <mergeCells count="2">
    <mergeCell ref="B106:N106"/>
    <mergeCell ref="W44:AD44"/>
  </mergeCells>
  <conditionalFormatting sqref="N5:N28 N33:N40 N45:N103">
    <cfRule type="cellIs" dxfId="0" priority="1" operator="between">
      <formula>0.9</formula>
      <formula>1.1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39"/>
  <sheetViews>
    <sheetView topLeftCell="A4" zoomScaleNormal="100" zoomScalePageLayoutView="200" workbookViewId="0"/>
  </sheetViews>
  <sheetFormatPr baseColWidth="10" defaultColWidth="10.75" defaultRowHeight="12.75" x14ac:dyDescent="0.25"/>
  <cols>
    <col min="1" max="1" width="3.375" style="87" customWidth="1"/>
    <col min="2" max="2" width="15.75" style="87" customWidth="1"/>
    <col min="3" max="5" width="10.875" style="87" customWidth="1"/>
    <col min="6" max="12" width="10.75" style="87"/>
    <col min="13" max="13" width="10.875" style="87" customWidth="1"/>
    <col min="14" max="16" width="10.75" style="87"/>
    <col min="17" max="17" width="12.375" style="87" customWidth="1"/>
    <col min="18" max="16384" width="10.75" style="87"/>
  </cols>
  <sheetData>
    <row r="2" spans="2:11" s="85" customFormat="1" x14ac:dyDescent="0.25">
      <c r="B2" s="84" t="s">
        <v>264</v>
      </c>
    </row>
    <row r="3" spans="2:11" s="85" customFormat="1" x14ac:dyDescent="0.25">
      <c r="H3" s="86"/>
      <c r="K3" s="3"/>
    </row>
    <row r="4" spans="2:11" s="85" customFormat="1" x14ac:dyDescent="0.25">
      <c r="B4" s="87"/>
      <c r="C4" s="88" t="s">
        <v>3</v>
      </c>
      <c r="D4" s="88" t="s">
        <v>2</v>
      </c>
      <c r="E4" s="88" t="s">
        <v>223</v>
      </c>
    </row>
    <row r="5" spans="2:11" s="85" customFormat="1" x14ac:dyDescent="0.25">
      <c r="B5" s="89" t="s">
        <v>258</v>
      </c>
      <c r="C5" s="90">
        <v>0.15364049949833131</v>
      </c>
      <c r="D5" s="90">
        <v>0</v>
      </c>
      <c r="E5" s="90">
        <v>0.15364049949833131</v>
      </c>
    </row>
    <row r="6" spans="2:11" s="85" customFormat="1" x14ac:dyDescent="0.25">
      <c r="B6" s="89" t="s">
        <v>224</v>
      </c>
      <c r="C6" s="90">
        <v>1.7241842097945481</v>
      </c>
      <c r="D6" s="90">
        <v>0</v>
      </c>
      <c r="E6" s="90">
        <v>1.7241842097945481</v>
      </c>
    </row>
    <row r="7" spans="2:11" s="85" customFormat="1" x14ac:dyDescent="0.25">
      <c r="B7" s="89" t="s">
        <v>225</v>
      </c>
      <c r="C7" s="90">
        <v>2.547546222009085</v>
      </c>
      <c r="D7" s="90">
        <v>0</v>
      </c>
      <c r="E7" s="90">
        <v>2.547546222009085</v>
      </c>
    </row>
    <row r="8" spans="2:11" s="85" customFormat="1" x14ac:dyDescent="0.25">
      <c r="B8" s="89" t="s">
        <v>226</v>
      </c>
      <c r="C8" s="91">
        <v>2.8973835978986417</v>
      </c>
      <c r="D8" s="90">
        <v>2.6095549030490421E-4</v>
      </c>
      <c r="E8" s="90">
        <v>2.8976445533889468</v>
      </c>
    </row>
    <row r="9" spans="2:11" s="85" customFormat="1" x14ac:dyDescent="0.25">
      <c r="B9" s="89" t="s">
        <v>227</v>
      </c>
      <c r="C9" s="91">
        <v>5.1030771993218407</v>
      </c>
      <c r="D9" s="90">
        <v>0</v>
      </c>
      <c r="E9" s="90">
        <v>5.1030771993218407</v>
      </c>
    </row>
    <row r="10" spans="2:11" s="85" customFormat="1" x14ac:dyDescent="0.25">
      <c r="B10" s="89" t="s">
        <v>228</v>
      </c>
      <c r="C10" s="90">
        <v>5.7200517902610004</v>
      </c>
      <c r="D10" s="90">
        <v>5.8769936421835677E-4</v>
      </c>
      <c r="E10" s="90">
        <v>5.7206394896252197</v>
      </c>
    </row>
    <row r="11" spans="2:11" s="85" customFormat="1" x14ac:dyDescent="0.25">
      <c r="B11" s="89" t="s">
        <v>229</v>
      </c>
      <c r="C11" s="90">
        <v>5.9863324671811204</v>
      </c>
      <c r="D11" s="90">
        <v>1.6210903200213878E-3</v>
      </c>
      <c r="E11" s="90">
        <v>5.9879535575011413</v>
      </c>
    </row>
    <row r="12" spans="2:11" s="85" customFormat="1" x14ac:dyDescent="0.25">
      <c r="B12" s="89" t="s">
        <v>230</v>
      </c>
      <c r="C12" s="90">
        <v>5.8545658088077523</v>
      </c>
      <c r="D12" s="90">
        <v>0.59527754452434389</v>
      </c>
      <c r="E12" s="90">
        <v>6.4498433533320965</v>
      </c>
    </row>
    <row r="13" spans="2:11" s="85" customFormat="1" x14ac:dyDescent="0.25">
      <c r="B13" s="89" t="s">
        <v>231</v>
      </c>
      <c r="C13" s="90">
        <v>6.1638653180628404</v>
      </c>
      <c r="D13" s="90">
        <v>1.1525167108694396</v>
      </c>
      <c r="E13" s="90">
        <v>7.3163820289322796</v>
      </c>
    </row>
    <row r="14" spans="2:11" s="85" customFormat="1" x14ac:dyDescent="0.25">
      <c r="B14" s="89" t="s">
        <v>232</v>
      </c>
      <c r="C14" s="90">
        <v>7.5810410963902024</v>
      </c>
      <c r="D14" s="90">
        <v>1.3027695045743426</v>
      </c>
      <c r="E14" s="90">
        <v>8.8838106009645443</v>
      </c>
    </row>
    <row r="15" spans="2:11" s="85" customFormat="1" x14ac:dyDescent="0.25">
      <c r="B15" s="89" t="s">
        <v>233</v>
      </c>
      <c r="C15" s="90">
        <v>9.6667463765150323</v>
      </c>
      <c r="D15" s="90">
        <v>1.5099038207913735</v>
      </c>
      <c r="E15" s="90">
        <v>11.176650197306405</v>
      </c>
    </row>
    <row r="16" spans="2:11" s="85" customFormat="1" x14ac:dyDescent="0.25">
      <c r="B16" s="89" t="s">
        <v>234</v>
      </c>
      <c r="C16" s="90">
        <v>11.735430073324711</v>
      </c>
      <c r="D16" s="90">
        <v>1.4495256555454077</v>
      </c>
      <c r="E16" s="90">
        <v>13.184955728870118</v>
      </c>
    </row>
    <row r="17" spans="2:5" s="85" customFormat="1" x14ac:dyDescent="0.25">
      <c r="B17" s="89" t="s">
        <v>235</v>
      </c>
      <c r="C17" s="90">
        <v>12.130021860913283</v>
      </c>
      <c r="D17" s="90">
        <v>1.4574794429056259</v>
      </c>
      <c r="E17" s="90">
        <v>13.587501303818909</v>
      </c>
    </row>
    <row r="18" spans="2:5" s="85" customFormat="1" x14ac:dyDescent="0.25">
      <c r="B18" s="89" t="s">
        <v>236</v>
      </c>
      <c r="C18" s="90">
        <v>8.021080639728039</v>
      </c>
      <c r="D18" s="90">
        <v>1.3379262064683415</v>
      </c>
      <c r="E18" s="90">
        <v>9.3590068461963813</v>
      </c>
    </row>
    <row r="19" spans="2:5" s="85" customFormat="1" x14ac:dyDescent="0.25">
      <c r="B19" s="89" t="s">
        <v>237</v>
      </c>
      <c r="C19" s="90">
        <v>4.5054963389835825</v>
      </c>
      <c r="D19" s="90">
        <v>1.1820839616609746</v>
      </c>
      <c r="E19" s="90">
        <v>5.6875803006445578</v>
      </c>
    </row>
    <row r="20" spans="2:5" s="85" customFormat="1" x14ac:dyDescent="0.25">
      <c r="B20" s="89" t="s">
        <v>238</v>
      </c>
      <c r="C20" s="90">
        <v>1.3459664364002544</v>
      </c>
      <c r="D20" s="90">
        <v>0.67185566878376857</v>
      </c>
      <c r="E20" s="90">
        <v>2.0178221051840231</v>
      </c>
    </row>
    <row r="21" spans="2:5" s="85" customFormat="1" x14ac:dyDescent="0.25"/>
    <row r="22" spans="2:5" s="85" customFormat="1" x14ac:dyDescent="0.25">
      <c r="B22" s="85" t="s">
        <v>9</v>
      </c>
    </row>
    <row r="23" spans="2:5" s="85" customFormat="1" x14ac:dyDescent="0.25">
      <c r="B23" s="85" t="s">
        <v>291</v>
      </c>
    </row>
    <row r="24" spans="2:5" s="85" customFormat="1" x14ac:dyDescent="0.25">
      <c r="B24" s="85" t="s">
        <v>281</v>
      </c>
    </row>
    <row r="25" spans="2:5" s="85" customFormat="1" x14ac:dyDescent="0.25">
      <c r="B25" s="92" t="s">
        <v>282</v>
      </c>
    </row>
    <row r="26" spans="2:5" s="85" customFormat="1" ht="13.5" x14ac:dyDescent="0.25">
      <c r="B26" s="93" t="s">
        <v>283</v>
      </c>
    </row>
    <row r="27" spans="2:5" s="85" customFormat="1" x14ac:dyDescent="0.25"/>
    <row r="28" spans="2:5" s="85" customFormat="1" x14ac:dyDescent="0.25"/>
    <row r="29" spans="2:5" s="85" customFormat="1" x14ac:dyDescent="0.25"/>
    <row r="30" spans="2:5" s="85" customFormat="1" x14ac:dyDescent="0.25"/>
    <row r="31" spans="2:5" s="85" customFormat="1" x14ac:dyDescent="0.25"/>
    <row r="32" spans="2:5" s="85" customFormat="1" x14ac:dyDescent="0.25"/>
    <row r="33" spans="1:5" s="85" customFormat="1" x14ac:dyDescent="0.25"/>
    <row r="34" spans="1:5" s="85" customFormat="1" x14ac:dyDescent="0.25"/>
    <row r="35" spans="1:5" s="85" customFormat="1" x14ac:dyDescent="0.25">
      <c r="C35" s="94"/>
      <c r="D35" s="95"/>
      <c r="E35" s="96"/>
    </row>
    <row r="36" spans="1:5" s="85" customFormat="1" x14ac:dyDescent="0.25">
      <c r="C36" s="97"/>
      <c r="D36" s="97"/>
      <c r="E36" s="97"/>
    </row>
    <row r="37" spans="1:5" s="85" customFormat="1" x14ac:dyDescent="0.25">
      <c r="A37" s="98"/>
      <c r="B37" s="87"/>
      <c r="C37" s="87"/>
      <c r="D37" s="87"/>
      <c r="E37" s="87"/>
    </row>
    <row r="38" spans="1:5" s="85" customFormat="1" x14ac:dyDescent="0.25">
      <c r="B38" s="87"/>
      <c r="C38" s="87"/>
      <c r="D38" s="87"/>
      <c r="E38" s="87"/>
    </row>
    <row r="39" spans="1:5" s="85" customFormat="1" x14ac:dyDescent="0.25">
      <c r="B39" s="87"/>
      <c r="C39" s="87"/>
      <c r="D39" s="87"/>
      <c r="E39" s="8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17"/>
  <sheetViews>
    <sheetView showGridLines="0" zoomScaleNormal="100" zoomScalePageLayoutView="200" workbookViewId="0"/>
  </sheetViews>
  <sheetFormatPr baseColWidth="10" defaultRowHeight="12.75" x14ac:dyDescent="0.25"/>
  <cols>
    <col min="1" max="1" width="2.625" style="76" customWidth="1"/>
    <col min="2" max="2" width="24.75" style="76" customWidth="1"/>
    <col min="3" max="5" width="9.75" style="76" customWidth="1"/>
    <col min="6" max="16384" width="11" style="76"/>
  </cols>
  <sheetData>
    <row r="2" spans="2:10" x14ac:dyDescent="0.25">
      <c r="B2" s="75" t="s">
        <v>279</v>
      </c>
      <c r="C2" s="75"/>
      <c r="D2" s="75"/>
      <c r="E2" s="75"/>
      <c r="F2" s="75"/>
      <c r="G2" s="75"/>
      <c r="H2" s="75"/>
      <c r="J2" s="3"/>
    </row>
    <row r="3" spans="2:10" s="77" customFormat="1" x14ac:dyDescent="0.25"/>
    <row r="4" spans="2:10" ht="28.5" customHeight="1" x14ac:dyDescent="0.25">
      <c r="B4" s="78" t="s">
        <v>239</v>
      </c>
      <c r="C4" s="78" t="s">
        <v>240</v>
      </c>
      <c r="D4" s="78" t="s">
        <v>241</v>
      </c>
      <c r="E4" s="78" t="s">
        <v>242</v>
      </c>
    </row>
    <row r="5" spans="2:10" x14ac:dyDescent="0.25">
      <c r="B5" s="79" t="s">
        <v>243</v>
      </c>
      <c r="C5" s="80">
        <f>0.0851742640305506*100</f>
        <v>8.5174264030550599</v>
      </c>
      <c r="D5" s="80">
        <f>0.154086478380405*100</f>
        <v>15.408647838040501</v>
      </c>
      <c r="E5" s="80">
        <f>0.10439177413733*100</f>
        <v>10.439177413733001</v>
      </c>
    </row>
    <row r="6" spans="2:10" x14ac:dyDescent="0.25">
      <c r="B6" s="79" t="s">
        <v>244</v>
      </c>
      <c r="C6" s="80">
        <f>0.0376081597138299*100</f>
        <v>3.7608159713829901</v>
      </c>
      <c r="D6" s="80">
        <f>0.0796050987253187*100</f>
        <v>7.960509872531869</v>
      </c>
      <c r="E6" s="80">
        <f>0.0492854653189265*100</f>
        <v>4.9285465318926498</v>
      </c>
    </row>
    <row r="7" spans="2:10" x14ac:dyDescent="0.25">
      <c r="B7" s="79" t="s">
        <v>245</v>
      </c>
      <c r="C7" s="80">
        <f>0.0494030067191956*100</f>
        <v>4.9403006719195597</v>
      </c>
      <c r="D7" s="80">
        <f>0.0718570357410647*100</f>
        <v>7.1857035741064692</v>
      </c>
      <c r="E7" s="80">
        <f>0.0556291390728477*100</f>
        <v>5.56291390728477</v>
      </c>
    </row>
    <row r="8" spans="2:10" x14ac:dyDescent="0.25">
      <c r="B8" s="79" t="s">
        <v>246</v>
      </c>
      <c r="C8" s="80">
        <f>0.0524967370812588*100</f>
        <v>5.2496737081258802</v>
      </c>
      <c r="D8" s="80">
        <f>0.0636090977255686*100</f>
        <v>6.3609097725568597</v>
      </c>
      <c r="E8" s="80">
        <f>0.0556291390728477*100</f>
        <v>5.56291390728477</v>
      </c>
    </row>
    <row r="9" spans="2:10" x14ac:dyDescent="0.25">
      <c r="B9" s="79" t="s">
        <v>247</v>
      </c>
      <c r="C9" s="80">
        <f>0.0553004302218785*100</f>
        <v>5.5300430221878498</v>
      </c>
      <c r="D9" s="80">
        <f>0.0651087228192952*100</f>
        <v>6.5108722819295197</v>
      </c>
      <c r="E9" s="80">
        <f>0.0579993028929941*100</f>
        <v>5.79993028929941</v>
      </c>
    </row>
    <row r="10" spans="2:10" x14ac:dyDescent="0.25">
      <c r="B10" s="79" t="s">
        <v>248</v>
      </c>
      <c r="C10" s="80">
        <f>0.171605356020689*100</f>
        <v>17.160535602068901</v>
      </c>
      <c r="D10" s="80">
        <f>0.154211447138215*100</f>
        <v>15.4211447138215</v>
      </c>
      <c r="E10" s="80">
        <f>0.166782851167654*100</f>
        <v>16.678285116765402</v>
      </c>
    </row>
    <row r="11" spans="2:10" x14ac:dyDescent="0.25">
      <c r="B11" s="79" t="s">
        <v>249</v>
      </c>
      <c r="C11" s="80">
        <f>0.0448107507130082*100</f>
        <v>4.4810750713008201</v>
      </c>
      <c r="D11" s="80">
        <f>0.0567358160459885*100</f>
        <v>5.6735816045988496</v>
      </c>
      <c r="E11" s="80">
        <f>0.0481352387591495*100</f>
        <v>4.8135238759149495</v>
      </c>
    </row>
    <row r="12" spans="2:10" x14ac:dyDescent="0.25">
      <c r="B12" s="79" t="s">
        <v>250</v>
      </c>
      <c r="C12" s="80">
        <f>0.312031710736211*100</f>
        <v>31.2031710736211</v>
      </c>
      <c r="D12" s="80">
        <f>0.25106223444139*100</f>
        <v>25.106223444138998</v>
      </c>
      <c r="E12" s="80">
        <f>0.29505054025793*100</f>
        <v>29.505054025792997</v>
      </c>
    </row>
    <row r="13" spans="2:10" x14ac:dyDescent="0.25">
      <c r="B13" s="79" t="s">
        <v>251</v>
      </c>
      <c r="C13" s="80">
        <f>0.0813554406148789*100</f>
        <v>8.1355440614878898</v>
      </c>
      <c r="D13" s="80">
        <f>0.0492376905773557*100</f>
        <v>4.9237690577355702</v>
      </c>
      <c r="E13" s="80">
        <f>0.0723945625653538*100</f>
        <v>7.2394562565353802</v>
      </c>
    </row>
    <row r="14" spans="2:10" x14ac:dyDescent="0.25">
      <c r="B14" s="79" t="s">
        <v>252</v>
      </c>
      <c r="C14" s="80">
        <f>0.109199013873447*100</f>
        <v>10.919901387344702</v>
      </c>
      <c r="D14" s="80">
        <f>0.0547363159210197*100</f>
        <v>5.4736315921019703</v>
      </c>
      <c r="E14" s="80">
        <f>0.0941094457999303*100</f>
        <v>9.4109445799930302</v>
      </c>
    </row>
    <row r="16" spans="2:10" x14ac:dyDescent="0.25">
      <c r="B16" s="81" t="s">
        <v>253</v>
      </c>
      <c r="C16" s="82"/>
      <c r="D16" s="82"/>
      <c r="E16" s="82"/>
    </row>
    <row r="17" spans="2:9" ht="73.5" customHeight="1" x14ac:dyDescent="0.25">
      <c r="B17" s="83" t="s">
        <v>280</v>
      </c>
      <c r="C17" s="83"/>
      <c r="D17" s="83"/>
      <c r="E17" s="83"/>
      <c r="F17" s="83"/>
      <c r="G17" s="83"/>
      <c r="H17" s="83"/>
      <c r="I17" s="83"/>
    </row>
  </sheetData>
  <mergeCells count="2">
    <mergeCell ref="B2:H2"/>
    <mergeCell ref="B17: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Tableau 1</vt:lpstr>
      <vt:lpstr>Graphique 1</vt:lpstr>
      <vt:lpstr>Carte 1</vt:lpstr>
      <vt:lpstr>Carte 2</vt:lpstr>
      <vt:lpstr>Graphique 2</vt:lpstr>
      <vt:lpstr>Graphique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2024-10-07T09:18:12Z</dcterms:modified>
</cp:coreProperties>
</file>