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476" windowWidth="11580" windowHeight="8835" activeTab="0"/>
  </bookViews>
  <sheets>
    <sheet name="18-T1" sheetId="1" r:id="rId1"/>
    <sheet name="18-T2" sheetId="2" r:id="rId2"/>
    <sheet name="18-T3" sheetId="3" r:id="rId3"/>
    <sheet name="19-T1" sheetId="4" r:id="rId4"/>
    <sheet name="19-T2" sheetId="5" r:id="rId5"/>
    <sheet name="19-G1" sheetId="6" r:id="rId6"/>
    <sheet name="19-G2" sheetId="7" r:id="rId7"/>
    <sheet name="19-G3" sheetId="8" r:id="rId8"/>
    <sheet name="19-G4" sheetId="9" r:id="rId9"/>
    <sheet name="20-T1" sheetId="10" r:id="rId10"/>
    <sheet name="20-G1" sheetId="11" r:id="rId11"/>
    <sheet name="20-G2" sheetId="12" r:id="rId12"/>
    <sheet name="20-G3" sheetId="13" r:id="rId13"/>
    <sheet name="20-G4" sheetId="14" r:id="rId14"/>
    <sheet name="21-G1" sheetId="15" r:id="rId15"/>
    <sheet name="21-G2" sheetId="16" r:id="rId16"/>
    <sheet name="21-G3" sheetId="17" r:id="rId17"/>
    <sheet name="21-T1" sheetId="18" r:id="rId18"/>
    <sheet name="21-T2" sheetId="19" r:id="rId19"/>
    <sheet name="21-T3" sheetId="20" r:id="rId20"/>
  </sheets>
  <definedNames>
    <definedName name="TABLE" localSheetId="5">'19-G1'!$C$27:$J$27</definedName>
    <definedName name="TABLE" localSheetId="6">'19-G2'!#REF!</definedName>
    <definedName name="TABLE" localSheetId="7">'19-G3'!#REF!</definedName>
    <definedName name="TABLE" localSheetId="10">'20-G1'!$C$40:$J$40</definedName>
    <definedName name="TABLE" localSheetId="12">'20-G3'!#REF!</definedName>
    <definedName name="TABLE_2" localSheetId="5">'19-G1'!#REF!</definedName>
    <definedName name="TABLE_2" localSheetId="10">'20-G1'!#REF!</definedName>
    <definedName name="TABLE_3" localSheetId="5">'19-G1'!#REF!</definedName>
    <definedName name="TABLE_3" localSheetId="10">'20-G1'!#REF!</definedName>
    <definedName name="TABLE_4" localSheetId="5">'19-G1'!#REF!</definedName>
    <definedName name="TABLE_4" localSheetId="10">'20-G1'!#REF!</definedName>
    <definedName name="_xlnm.Print_Area" localSheetId="5">'19-G1'!$B$3:$I$27</definedName>
    <definedName name="_xlnm.Print_Area" localSheetId="10">'20-G1'!$B$32:$I$40</definedName>
    <definedName name="_xlnm.Print_Area" localSheetId="14">'21-G1'!$B$1:$F$63</definedName>
    <definedName name="_xlnm.Print_Area" localSheetId="16">'21-G3'!$B$1:$E$45</definedName>
  </definedNames>
  <calcPr fullCalcOnLoad="1"/>
</workbook>
</file>

<file path=xl/sharedStrings.xml><?xml version="1.0" encoding="utf-8"?>
<sst xmlns="http://schemas.openxmlformats.org/spreadsheetml/2006/main" count="444" uniqueCount="236">
  <si>
    <t xml:space="preserve">Régimes de retraite obligatoires par répartition           </t>
  </si>
  <si>
    <t>RMC (retraite mutualiste du combattant)</t>
  </si>
  <si>
    <t>nr</t>
  </si>
  <si>
    <t>PERCO**</t>
  </si>
  <si>
    <t>PERE</t>
  </si>
  <si>
    <t>REPMA, ancien PER "Balladur"</t>
  </si>
  <si>
    <t>Régimes de retraite supplémentaire et d'épargne retraite***</t>
  </si>
  <si>
    <t>PERP*</t>
  </si>
  <si>
    <t>Régimes de la loi n°94-126 Madelin*</t>
  </si>
  <si>
    <t>Régimes de la loi n°97-1051 Exploitants agricoles*</t>
  </si>
  <si>
    <t>Contrats de type art.83 du CGI*</t>
  </si>
  <si>
    <t>Contrats de type art.82 du CGI*</t>
  </si>
  <si>
    <t>Contrats de type art.39 du CGI*</t>
  </si>
  <si>
    <t>Autres***</t>
  </si>
  <si>
    <t>Tableau 1 : Montants des versements effectués au titre de la retraite supplémentaire</t>
  </si>
  <si>
    <t>2007/2006</t>
  </si>
  <si>
    <t>2008/2007</t>
  </si>
  <si>
    <t>2009/2008</t>
  </si>
  <si>
    <t xml:space="preserve">Tableau 2 : Montants des provisions mathématiques au titre de la retraite supplémentaire </t>
  </si>
  <si>
    <t>Montant total des provisions mathématiques
(en millions d'euros)</t>
  </si>
  <si>
    <t>Ensemble des dispositifs de retraite supplémentaire</t>
  </si>
  <si>
    <t>• Professions indépendantes (à titre individuel)</t>
  </si>
  <si>
    <t>• Salariés (à titre collectif)</t>
  </si>
  <si>
    <t>RMC (retraite mutualiste du combattant)**</t>
  </si>
  <si>
    <t>PERCO</t>
  </si>
  <si>
    <t>PERE*</t>
  </si>
  <si>
    <t>Contrats de type art.83 du CGI (dont branche 26)*</t>
  </si>
  <si>
    <t>nd</t>
  </si>
  <si>
    <t>Tableau 3 : Le financement de la retraite en France</t>
  </si>
  <si>
    <t xml:space="preserve"> versements annuels en milliards d'euros</t>
  </si>
  <si>
    <t xml:space="preserve">Produits destinés aux fonctionnaires ou aux élus locaux (PREFON, COREM, CRH, FONPEL,CAREL)  </t>
  </si>
  <si>
    <t>Dispositifs de retraite supplémentaire souscrits 
dans un cadre professionnel</t>
  </si>
  <si>
    <t>Montant total des cotisations 
(en millions d'euros)</t>
  </si>
  <si>
    <t>Part du 
montant 
total des 
cotisations</t>
  </si>
  <si>
    <t xml:space="preserve">Évolution des montants 
des cotisations annuelles </t>
  </si>
  <si>
    <t>Évolution des montants 
annuels des provisions</t>
  </si>
  <si>
    <t>REPMA, ancien PER « Balladur »</t>
  </si>
  <si>
    <t>Cotisations* au titre 
de la retraite</t>
  </si>
  <si>
    <t>Prestations 
de retraite versées**</t>
  </si>
  <si>
    <t>• régimes de base</t>
  </si>
  <si>
    <t>• régimes complémentaires</t>
  </si>
  <si>
    <t>Part de la retraite facultative</t>
  </si>
  <si>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</si>
  <si>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personnel ou assimilé</t>
    </r>
    <r>
      <rPr>
        <sz val="8"/>
        <rFont val="Arial"/>
        <family val="2"/>
      </rPr>
      <t> </t>
    </r>
  </si>
  <si>
    <r>
      <t>Dispositifs de retraite supplémentaire</t>
    </r>
    <r>
      <rPr>
        <sz val="8"/>
        <rFont val="Arial"/>
        <family val="2"/>
      </rPr>
      <t xml:space="preserve"> </t>
    </r>
    <r>
      <rPr>
        <b/>
        <sz val="8"/>
        <rFont val="Arial"/>
        <family val="2"/>
      </rPr>
      <t>souscrits dans un cadre professionnel</t>
    </r>
  </si>
  <si>
    <t>Tableau 1 : Adhérents aux dispositifs de retraite supplémentaire</t>
  </si>
  <si>
    <t>Nombre d'adhérents  (en milliers)</t>
  </si>
  <si>
    <t>Évolution</t>
  </si>
  <si>
    <t>Dispositifs gérés en 2009 par les…</t>
  </si>
  <si>
    <t>2004</t>
  </si>
  <si>
    <t>2005</t>
  </si>
  <si>
    <t>2006</t>
  </si>
  <si>
    <t>2007</t>
  </si>
  <si>
    <t>2008</t>
  </si>
  <si>
    <t>2009</t>
  </si>
  <si>
    <t>Sociétés 
d'assurances</t>
  </si>
  <si>
    <t>Institutions de prévoyance****</t>
  </si>
  <si>
    <t>Mutuelles</t>
  </si>
  <si>
    <t>Organismes de gestion d'ép. salariale</t>
  </si>
  <si>
    <t>-</t>
  </si>
  <si>
    <t xml:space="preserve">Produits destinés aux fonctionnaires ou aux élus locaux ( PREFON, COREM, CRH, FONPEL,CAREL)  </t>
  </si>
  <si>
    <t xml:space="preserve">        740</t>
  </si>
  <si>
    <t>Régimes de la loi n°97-1051 Expl. Agricoles*</t>
  </si>
  <si>
    <t xml:space="preserve">          38</t>
  </si>
  <si>
    <t>PÈRE*</t>
  </si>
  <si>
    <t>ns</t>
  </si>
  <si>
    <t>entre 2300 et 2500</t>
  </si>
  <si>
    <t>entre 2700 et 2800</t>
  </si>
  <si>
    <t>entre 3000 et 3200</t>
  </si>
  <si>
    <t>entre 3400 et 3600</t>
  </si>
  <si>
    <t>entre 3700 et 4000</t>
  </si>
  <si>
    <t>entre 200 et 250</t>
  </si>
  <si>
    <t>Tableau 2 : Montant de la cotisation annuelle moyenne versée par type de contrat de retraite supplémentaire</t>
  </si>
  <si>
    <t>En euros</t>
  </si>
  <si>
    <t>Cotisation 
annuelle 
moyenne 
par adhérent 
en 2007</t>
  </si>
  <si>
    <t>Cotisation 
annuelle 
moyenne 
par adhérent 
en 2008</t>
  </si>
  <si>
    <t>Cotisation 
annuelle 
moyenne 
par adhérent 
en 2009</t>
  </si>
  <si>
    <t>Évolution de 
la cotisation 
moyenne 
par adhérent
2008/2009</t>
  </si>
  <si>
    <t>Cotisation annuelle 
moyenne par 
adhérent ayant 
effectué un versement 
en 2009</t>
  </si>
  <si>
    <t>PERP</t>
  </si>
  <si>
    <t xml:space="preserve">Produits destinés aux fonctionnaires ou aux élus locaux 
(PREFON, COREM, CRH, FONPEL,CAREL)  </t>
  </si>
  <si>
    <t>Régimes de la loi n°94-126 Madelin</t>
  </si>
  <si>
    <t>Régimes de la loi n°97-1051 Exploitants agricoles</t>
  </si>
  <si>
    <t>PERCO*</t>
  </si>
  <si>
    <t>Contrats de type art.83 du CGI</t>
  </si>
  <si>
    <t>Contrats de type art.82 du CGI</t>
  </si>
  <si>
    <t>Contrats de type art.39 du CGI**</t>
  </si>
  <si>
    <t>Graphique 1 : Les cotisants à un produit de retraite supplémentaire selon la tranche annuelle de versement (hors art. 82 et art. 39)</t>
  </si>
  <si>
    <t>%</t>
  </si>
  <si>
    <t>moins de 500 €</t>
  </si>
  <si>
    <t>de 500 à 1 499 €</t>
  </si>
  <si>
    <t>de 1 500 à 2 499 €</t>
  </si>
  <si>
    <t>de 2 500 à 4 999 €</t>
  </si>
  <si>
    <t>plus de 5 000 €</t>
  </si>
  <si>
    <t>Article 83</t>
  </si>
  <si>
    <t>Fonctionnaires</t>
  </si>
  <si>
    <t xml:space="preserve">Contrat « Exploitants agricoles </t>
  </si>
  <si>
    <t>Contrat « Madelin »</t>
  </si>
  <si>
    <t>Graphique 2 : Proportion des classes d’âge parmi les adhérents et nouveaux adhérents à un contrat de retraite supplémentaire (hors art. 82 et art. 39)</t>
  </si>
  <si>
    <t>moins de 30 ans</t>
  </si>
  <si>
    <t>de 30 à 39 ans</t>
  </si>
  <si>
    <t>de 40 à 49 ans</t>
  </si>
  <si>
    <t>de 50 à 59 ans</t>
  </si>
  <si>
    <t>60 ans ou plus</t>
  </si>
  <si>
    <t>Ensemble population active</t>
  </si>
  <si>
    <t>Adhérents</t>
  </si>
  <si>
    <t>Contrat « Exploitants agricoles »</t>
  </si>
  <si>
    <t>Nouveaux Adhérents</t>
  </si>
  <si>
    <t>Graphique 3 : Évolution de la proportion de nouveaux adhérents 
à un produit de retraite supplémentaire par classe d'âge</t>
  </si>
  <si>
    <t>nouveax adhérents</t>
  </si>
  <si>
    <t xml:space="preserve">Moins de 30 ans </t>
  </si>
  <si>
    <t>30-39 ans</t>
  </si>
  <si>
    <t>40-49 ans</t>
  </si>
  <si>
    <t>50-59 ans</t>
  </si>
  <si>
    <t>Graphique 4 : Les adhérents à un produit de retraite 
supplémentaire en 2009 par sexe selon les dispositifs</t>
  </si>
  <si>
    <t>Hommes</t>
  </si>
  <si>
    <t>Femmes</t>
  </si>
  <si>
    <t>Madelin</t>
  </si>
  <si>
    <t>Exploitants agricoles</t>
  </si>
  <si>
    <t>article 83</t>
  </si>
  <si>
    <t>article 82</t>
  </si>
  <si>
    <t>Autres</t>
  </si>
  <si>
    <r>
      <t>Dispositifs de retraite supplémentaire souscrits dans un cadre personnel ou assimilé</t>
    </r>
    <r>
      <rPr>
        <sz val="8"/>
        <rFont val="Arial"/>
        <family val="0"/>
      </rPr>
      <t> </t>
    </r>
  </si>
  <si>
    <r>
      <t xml:space="preserve">Dispositifs de retraite supplémentaire </t>
    </r>
    <r>
      <rPr>
        <sz val="8"/>
        <rFont val="Arial"/>
        <family val="0"/>
      </rPr>
      <t xml:space="preserve"> </t>
    </r>
    <r>
      <rPr>
        <b/>
        <sz val="8"/>
        <rFont val="Arial"/>
        <family val="0"/>
      </rPr>
      <t>souscrits dans un cadre professionnel</t>
    </r>
  </si>
  <si>
    <r>
      <t>Dispositifs de retraite supplémentaire</t>
    </r>
    <r>
      <rPr>
        <sz val="8"/>
        <rFont val="Arial"/>
        <family val="0"/>
      </rPr>
      <t xml:space="preserve"> </t>
    </r>
    <r>
      <rPr>
        <b/>
        <sz val="8"/>
        <rFont val="Arial"/>
        <family val="0"/>
      </rPr>
      <t>souscrits 
dans un cadre personnel ou assimilé</t>
    </r>
    <r>
      <rPr>
        <sz val="8"/>
        <rFont val="Arial"/>
        <family val="0"/>
      </rPr>
      <t> </t>
    </r>
  </si>
  <si>
    <r>
      <t>Dispositifs de retraite supplémentaire</t>
    </r>
    <r>
      <rPr>
        <sz val="8"/>
        <rFont val="Arial"/>
        <family val="0"/>
      </rPr>
      <t xml:space="preserve"> </t>
    </r>
    <r>
      <rPr>
        <b/>
        <sz val="8"/>
        <rFont val="Arial"/>
        <family val="0"/>
      </rPr>
      <t>souscrits 
dans un cadre professionnel</t>
    </r>
  </si>
  <si>
    <t>Tableau 1 : Bénéficiaires d'une rente et montants des prestations annuelles de retraite supplémentaire facultative en 2009</t>
  </si>
  <si>
    <t>Nombre de bénéficiaires 
d'une rente viagère 
(en milliers)</t>
  </si>
  <si>
    <t>Montant individuel moyen 
de la rente viagère annuelle 
(en euros)</t>
  </si>
  <si>
    <t>Nombre de bénéficiaires 
de VFU (en milliers)</t>
  </si>
  <si>
    <t>Montant individuel moyen 
du VFU reçu (en euros)</t>
  </si>
  <si>
    <t>Poids du produit dans l'ensemble des prestations versées sous forme de rente viagère (hors VFU)</t>
  </si>
  <si>
    <t>Poids du produit dans l'ensemble des prestations versées sous forme de rente viagère ou de VFU</t>
  </si>
  <si>
    <t>Part des 
prestations versées 
sous forme de…</t>
  </si>
  <si>
    <t>… rente viagère</t>
  </si>
  <si>
    <t>… VFU</t>
  </si>
  <si>
    <t>… sortie en capital</t>
  </si>
  <si>
    <t xml:space="preserve">Produits destinés aux fonctionnaires ou aux élus locaux 
( PREFON, COREM, CRH, FONPEL,CAREL)  </t>
  </si>
  <si>
    <t>–</t>
  </si>
  <si>
    <t>Régimes de la loi n° 94-126 Madelin</t>
  </si>
  <si>
    <t>Régimes de la loi n° 97-1051 Exploitants agricoles</t>
  </si>
  <si>
    <t>Contrats de type art. 83 du CGI</t>
  </si>
  <si>
    <t>Contrats de type art. 82 du CGI</t>
  </si>
  <si>
    <t>Contrats de type art. 39 du CGI</t>
  </si>
  <si>
    <t>Autres*</t>
  </si>
  <si>
    <t>*Champ non constant</t>
  </si>
  <si>
    <t>nd : non déterminé ; ns : non significatif.</t>
  </si>
  <si>
    <t>Note • Les effectifs de bénéficiaires, ainsi que les montants moyens des rentes viagères et des VFU, sont calculés sur le champ des répondants à l’enquête, qui ne couvre pas exhaustivement le champ de la retraite supplémentaire. Au sein des sociétés d’ass</t>
  </si>
  <si>
    <t>Champ • Contrats en cours de liquidation uniquement.</t>
  </si>
  <si>
    <t>Sources • Enquête retraite supplémentaire facultative 2009 au 31 décembre, DREES.</t>
  </si>
  <si>
    <t>Graphique 1 : Bénéficiaires de rentes viagères reçues en 2009 par tranche annuelle de pension</t>
  </si>
  <si>
    <t>*Ne sont inclues ici que les prestations versées sous forme de rente viagère.</t>
  </si>
  <si>
    <t>Moins de 500 €</t>
  </si>
  <si>
    <t>De 500 à 999 €</t>
  </si>
  <si>
    <t>De 1 000 à 1 999 €</t>
  </si>
  <si>
    <t>2 000 € ou plus</t>
  </si>
  <si>
    <t xml:space="preserve">Produits destinés aux fonctionnaires ou aux élus locaux ( PREFON, COREM, CRH, FONPEL, CAREL)  </t>
  </si>
  <si>
    <t>Contrats de type art.39 du CGI</t>
  </si>
  <si>
    <t>Graphique 2 : Nature de la rente viagère en fonction du type de contrat auquel elle est associée en 2009</t>
  </si>
  <si>
    <t>Pourcentage</t>
  </si>
  <si>
    <t>Classique</t>
  </si>
  <si>
    <t>Réversion</t>
  </si>
  <si>
    <t>Education</t>
  </si>
  <si>
    <t>Invalidité</t>
  </si>
  <si>
    <t>PERP, Fonctionnaires &amp; élus locaux, RMC</t>
  </si>
  <si>
    <t>Fonctionnaires, élus locaux</t>
  </si>
  <si>
    <t>RMC</t>
  </si>
  <si>
    <t>Contrats Madelin</t>
  </si>
  <si>
    <t>Article 83 CGI</t>
  </si>
  <si>
    <t>Article 82 CGI</t>
  </si>
  <si>
    <t>Contrats prestations définies (art. 39)</t>
  </si>
  <si>
    <t>Effectifs</t>
  </si>
  <si>
    <t>Fonct &amp; élus</t>
  </si>
  <si>
    <t>Agriculteurs</t>
  </si>
  <si>
    <t>Contrats prestations définies (art 39)</t>
  </si>
  <si>
    <t>Graphique 3 : Bénéficiaires de rentes viagères en 2009 par tranche d'âge</t>
  </si>
  <si>
    <t>Moins de 60 ans</t>
  </si>
  <si>
    <t>60-64 ans</t>
  </si>
  <si>
    <t>65-69 ans</t>
  </si>
  <si>
    <t>70-80 ans</t>
  </si>
  <si>
    <t>Plus de 80 ans</t>
  </si>
  <si>
    <t>Article 83 du CGI</t>
  </si>
  <si>
    <t>Ensemble des retraités de droits 
directs ou de droits dérivés</t>
  </si>
  <si>
    <t>Graphique 4 : Bénéficiaires de rentes en 2009 par sexe selon les dispositifs</t>
  </si>
  <si>
    <t>Exploitants Agricoles</t>
  </si>
  <si>
    <t>Total</t>
  </si>
  <si>
    <r>
      <t>Dispositifs de retraite supplémentaire souscrits 
dans un cadre personnel ou assimilé</t>
    </r>
    <r>
      <rPr>
        <sz val="8"/>
        <rFont val="Arial"/>
        <family val="2"/>
      </rPr>
      <t> </t>
    </r>
  </si>
  <si>
    <r>
      <t xml:space="preserve">Avertissement • Les résultats ne sont pas comparables avec ceux publiés dans l’ouvrage </t>
    </r>
    <r>
      <rPr>
        <i/>
        <sz val="8"/>
        <rFont val="Arial"/>
        <family val="2"/>
      </rPr>
      <t>Les retraités et les retraites en 2008</t>
    </r>
    <r>
      <rPr>
        <sz val="8"/>
        <rFont val="Arial"/>
        <family val="2"/>
      </rPr>
      <t xml:space="preserve">. ; Une amélioration du questionnaire de l’enquête pour la vague 2009 a en effet permis de mieux distinguer les prestations selon </t>
    </r>
  </si>
  <si>
    <t>Graphique 1 : Part des salariés couverts par un PERCO de 2005 à 2008 en fonction de la taille de l'entreprise</t>
  </si>
  <si>
    <t>Part de salariés ayant accès à un PERCO</t>
  </si>
  <si>
    <t>1 à 9 salariés</t>
  </si>
  <si>
    <t>10 à 49 salariés</t>
  </si>
  <si>
    <t>50 à 99 salariés</t>
  </si>
  <si>
    <t>100 à 249 salariés</t>
  </si>
  <si>
    <t>250 à 499 salariés</t>
  </si>
  <si>
    <t>500 à 999 salariés</t>
  </si>
  <si>
    <t>1 000 salariés ou plus</t>
  </si>
  <si>
    <t>Ensemble</t>
  </si>
  <si>
    <t>Graphique 2 : Salariés couverts par un PERCO et salariés épargnants sur un PERCO en fonction de la taille de l'entreprise en 2008</t>
  </si>
  <si>
    <t>Part des salariés couverts par le PERCO au sein des salariés couverts par un dispositif d'épargne salariale</t>
  </si>
  <si>
    <t>Part des salariés couverts par le PERCO au sein de l'ensemble des salariés</t>
  </si>
  <si>
    <t>Part des salariés épargnant sur un PERCO au sein de l'ensemble des salariés</t>
  </si>
  <si>
    <t>Graphique 3 : Montant annuel moyen déposé sur un PERCO par les salariés épargnants 
en fonction de la taille de l'entreprise en 2008</t>
  </si>
  <si>
    <t>Montant moyen versé sur un PERCO</t>
  </si>
  <si>
    <t>Ensemble des entreprises</t>
  </si>
  <si>
    <t>10 à 49</t>
  </si>
  <si>
    <t>50 à 99</t>
  </si>
  <si>
    <t>100 à 249</t>
  </si>
  <si>
    <t>250 à 499</t>
  </si>
  <si>
    <t>500 à 999</t>
  </si>
  <si>
    <t>1 000 ou plus</t>
  </si>
  <si>
    <t>Tableau 1 : Montant annuel moyen déposé sur un PERCO en fonction du secteur d’activité de l'entreprise en 2008</t>
  </si>
  <si>
    <t>Part de salariés 
couverts par 
un PERCO (en %)</t>
  </si>
  <si>
    <t>Part de salariés 
épargnants sur 
un PERCO  (en %)</t>
  </si>
  <si>
    <t>Montant moyen par 
salarié épargnant 
(en euros)</t>
  </si>
  <si>
    <t>Industrie</t>
  </si>
  <si>
    <t>dont</t>
  </si>
  <si>
    <t xml:space="preserve">Fabrication d’autres produits industriels </t>
  </si>
  <si>
    <t>Construction</t>
  </si>
  <si>
    <t>Services</t>
  </si>
  <si>
    <t>Commerce, réparation d’automobiles et de motocycles</t>
  </si>
  <si>
    <t>Information et communication</t>
  </si>
  <si>
    <t>Activités financières et d’assurance</t>
  </si>
  <si>
    <t>Activités spécialisées, scientifiques et techniques 
et activités de services administratifs et de soutien</t>
  </si>
  <si>
    <t>Administration publique, enseignement, santé humaine et action sociale</t>
  </si>
  <si>
    <t>Tableau 2 : Les versements moyens sur le PERCO en fonction de leur origine et de la taille de l'entreprise en 2008</t>
  </si>
  <si>
    <t>Origine des fonds versés (en %)</t>
  </si>
  <si>
    <t>Montant moyen 
par salarié épargnant 
(en euros)</t>
  </si>
  <si>
    <t>Participation</t>
  </si>
  <si>
    <t>Intéressement</t>
  </si>
  <si>
    <t>Versements volontaires</t>
  </si>
  <si>
    <t>Abondement 
de l'entreprise</t>
  </si>
  <si>
    <t>Transferts 
d'un autre plan</t>
  </si>
  <si>
    <t>1000 salariés ou plus</t>
  </si>
  <si>
    <t>Tableau 3 : Les versements moyens sur le PERCO en fonction de leur origine et  du secteur d’activité l'entreprise en 2008</t>
  </si>
  <si>
    <t>Montant moyen par salarié épargnant (en euros)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</si>
</sst>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0%"/>
    <numFmt numFmtId="166" formatCode="0.0%"/>
    <numFmt numFmtId="167" formatCode="_-* #,##0.0\ _€_-;\-* #,##0.0\ _€_-;_-* &quot;-&quot;??\ _€_-;_-@_-"/>
    <numFmt numFmtId="168" formatCode="0.000"/>
    <numFmt numFmtId="169" formatCode="_-* #,##0.000\ _€_-;\-* #,##0.000\ _€_-;_-* &quot;-&quot;??\ _€_-;_-@_-"/>
    <numFmt numFmtId="170" formatCode="_-* #,##0.0000\ _€_-;\-* #,##0.0000\ _€_-;_-* &quot;-&quot;??\ _€_-;_-@_-"/>
    <numFmt numFmtId="171" formatCode="0.0"/>
    <numFmt numFmtId="172" formatCode="_-* #,##0.0\ _€_-;\-* #,##0.0\ _€_-;_-* &quot;-&quot;?\ _€_-;_-@_-"/>
    <numFmt numFmtId="173" formatCode="0.000000"/>
    <numFmt numFmtId="174" formatCode="0.00000"/>
    <numFmt numFmtId="175" formatCode="0.0000"/>
    <numFmt numFmtId="176" formatCode="#,##0.0"/>
    <numFmt numFmtId="177" formatCode="0.0000000000"/>
    <numFmt numFmtId="178" formatCode="0&quot;           &quot;"/>
    <numFmt numFmtId="179" formatCode="0.00&quot;      &quot;"/>
    <numFmt numFmtId="180" formatCode="0.00000000"/>
    <numFmt numFmtId="181" formatCode="0.0000000"/>
    <numFmt numFmtId="182" formatCode="#,##0.000"/>
    <numFmt numFmtId="183" formatCode="#,##0.0000"/>
    <numFmt numFmtId="184" formatCode="&quot;Vrai&quot;;&quot;Vrai&quot;;&quot;Faux&quot;"/>
    <numFmt numFmtId="185" formatCode="&quot;Actif&quot;;&quot;Actif&quot;;&quot;Inactif&quot;"/>
    <numFmt numFmtId="186" formatCode="0&quot; &quot;%&quot;    &quot;"/>
    <numFmt numFmtId="187" formatCode="#,##0&quot; &quot;"/>
    <numFmt numFmtId="188" formatCode="0&quot; &quot;%&quot;      &quot;"/>
    <numFmt numFmtId="189" formatCode="0.0&quot; &quot;%"/>
    <numFmt numFmtId="190" formatCode="0.0&quot;  &quot;"/>
    <numFmt numFmtId="191" formatCode="0&quot; &quot;%"/>
    <numFmt numFmtId="192" formatCode="#,##0&quot;     &quot;"/>
    <numFmt numFmtId="193" formatCode="#,##0&quot;        &quot;"/>
    <numFmt numFmtId="194" formatCode="0&quot; &quot;%&quot;   &quot;"/>
    <numFmt numFmtId="195" formatCode="0&quot; &quot;%&quot;  &quot;"/>
    <numFmt numFmtId="196" formatCode="#,##0\ &quot;€&quot;"/>
    <numFmt numFmtId="197" formatCode="0.00&quot;  &quot;"/>
    <numFmt numFmtId="198" formatCode="#,##0&quot;  &quot;"/>
    <numFmt numFmtId="199" formatCode="0&quot; &quot;%&quot; &quot;"/>
    <numFmt numFmtId="200" formatCode="#,##0.00\ _€"/>
    <numFmt numFmtId="201" formatCode="#,##0.000\ _€"/>
    <numFmt numFmtId="202" formatCode="#,##0.0\ _€"/>
    <numFmt numFmtId="203" formatCode="#,##0\ _€"/>
    <numFmt numFmtId="204" formatCode="#,##0_ ;\-#,##0\ "/>
    <numFmt numFmtId="205" formatCode="#,##0_ ;[Red]\-#,##0\ "/>
    <numFmt numFmtId="206" formatCode="0&quot;    &quot;"/>
    <numFmt numFmtId="207" formatCode="#,##0\ &quot;€&quot;;[Red]\-#,##0"/>
  </numFmts>
  <fonts count="26">
    <font>
      <sz val="10"/>
      <name val="Arial"/>
      <family val="0"/>
    </font>
    <font>
      <u val="single"/>
      <sz val="10"/>
      <color indexed="30"/>
      <name val="Arial"/>
      <family val="0"/>
    </font>
    <font>
      <sz val="8"/>
      <name val="Arial"/>
      <family val="0"/>
    </font>
    <font>
      <b/>
      <sz val="8"/>
      <name val="Arial"/>
      <family val="2"/>
    </font>
    <font>
      <u val="single"/>
      <sz val="10"/>
      <color indexed="20"/>
      <name val="Arial"/>
      <family val="0"/>
    </font>
    <font>
      <vertAlign val="superscript"/>
      <sz val="8"/>
      <name val="Arial"/>
      <family val="2"/>
    </font>
    <font>
      <b/>
      <sz val="8"/>
      <color indexed="10"/>
      <name val="Arial"/>
      <family val="2"/>
    </font>
    <font>
      <sz val="8"/>
      <color indexed="10"/>
      <name val="Arial"/>
      <family val="2"/>
    </font>
    <font>
      <b/>
      <i/>
      <sz val="8"/>
      <name val="Arial"/>
      <family val="2"/>
    </font>
    <font>
      <i/>
      <sz val="8"/>
      <name val="Arial"/>
      <family val="0"/>
    </font>
    <font>
      <sz val="8"/>
      <color indexed="12"/>
      <name val="Arial"/>
      <family val="0"/>
    </font>
    <font>
      <i/>
      <sz val="8"/>
      <color indexed="12"/>
      <name val="Arial"/>
      <family val="0"/>
    </font>
    <font>
      <sz val="8"/>
      <color indexed="57"/>
      <name val="Arial"/>
      <family val="0"/>
    </font>
    <font>
      <b/>
      <sz val="8"/>
      <color indexed="56"/>
      <name val="Arial"/>
      <family val="0"/>
    </font>
    <font>
      <sz val="8"/>
      <color indexed="56"/>
      <name val="Arial"/>
      <family val="0"/>
    </font>
    <font>
      <b/>
      <sz val="3"/>
      <name val="Arial"/>
      <family val="0"/>
    </font>
    <font>
      <sz val="3"/>
      <name val="Arial"/>
      <family val="0"/>
    </font>
    <font>
      <sz val="2"/>
      <name val="Arial"/>
      <family val="0"/>
    </font>
    <font>
      <b/>
      <sz val="2.75"/>
      <name val="Arial"/>
      <family val="0"/>
    </font>
    <font>
      <sz val="2.25"/>
      <name val="Arial"/>
      <family val="0"/>
    </font>
    <font>
      <u val="single"/>
      <sz val="10"/>
      <color indexed="36"/>
      <name val="Arial"/>
      <family val="0"/>
    </font>
    <font>
      <b/>
      <sz val="8"/>
      <color indexed="57"/>
      <name val="Arial"/>
      <family val="2"/>
    </font>
    <font>
      <b/>
      <sz val="8"/>
      <color indexed="8"/>
      <name val="Arial"/>
      <family val="2"/>
    </font>
    <font>
      <sz val="8"/>
      <color indexed="8"/>
      <name val="Arial"/>
      <family val="2"/>
    </font>
    <font>
      <sz val="8"/>
      <color indexed="61"/>
      <name val="Arial"/>
      <family val="2"/>
    </font>
    <font>
      <u val="single"/>
      <sz val="10"/>
      <color indexed="12"/>
      <name val="Arial"/>
      <family val="0"/>
    </font>
  </fonts>
  <fills count="3">
    <fill>
      <patternFill/>
    </fill>
    <fill>
      <patternFill patternType="gray125"/>
    </fill>
    <fill>
      <patternFill patternType="solid">
        <fgColor indexed="9"/>
        <bgColor indexed="64"/>
      </patternFill>
    </fill>
  </fills>
  <borders count="19">
    <border>
      <left/>
      <right/>
      <top/>
      <bottom/>
      <diagonal/>
    </border>
    <border>
      <left style="hair"/>
      <right style="hair"/>
      <top style="hair"/>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8">
    <xf numFmtId="0" fontId="0" fillId="0" borderId="0" xfId="0" applyAlignment="1">
      <alignment/>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0" fontId="3" fillId="0" borderId="1" xfId="0" applyFont="1" applyFill="1" applyBorder="1" applyAlignment="1">
      <alignment horizontal="center" vertical="center" wrapText="1"/>
    </xf>
    <xf numFmtId="187" fontId="3" fillId="0" borderId="1" xfId="0" applyNumberFormat="1" applyFont="1" applyFill="1" applyBorder="1" applyAlignment="1">
      <alignment vertical="center"/>
    </xf>
    <xf numFmtId="188" fontId="3" fillId="0" borderId="1" xfId="0" applyNumberFormat="1" applyFont="1" applyFill="1" applyBorder="1" applyAlignment="1">
      <alignment vertical="center"/>
    </xf>
    <xf numFmtId="186" fontId="3" fillId="0" borderId="1" xfId="17" applyNumberFormat="1" applyFont="1" applyFill="1" applyBorder="1" applyAlignment="1">
      <alignment vertical="center"/>
    </xf>
    <xf numFmtId="186" fontId="3" fillId="0" borderId="1" xfId="21" applyNumberFormat="1" applyFont="1" applyFill="1" applyBorder="1" applyAlignment="1">
      <alignmen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wrapText="1"/>
    </xf>
    <xf numFmtId="187" fontId="2" fillId="0" borderId="3" xfId="0" applyNumberFormat="1" applyFont="1" applyFill="1" applyBorder="1" applyAlignment="1">
      <alignment vertical="center"/>
    </xf>
    <xf numFmtId="187" fontId="2" fillId="0" borderId="3" xfId="21" applyNumberFormat="1" applyFont="1" applyFill="1" applyBorder="1" applyAlignment="1">
      <alignment vertical="center"/>
    </xf>
    <xf numFmtId="188" fontId="2" fillId="0" borderId="3" xfId="0" applyNumberFormat="1" applyFont="1" applyFill="1" applyBorder="1" applyAlignment="1">
      <alignment vertical="center"/>
    </xf>
    <xf numFmtId="186" fontId="2" fillId="0" borderId="3" xfId="17" applyNumberFormat="1" applyFont="1" applyFill="1" applyBorder="1" applyAlignment="1">
      <alignment vertical="center"/>
    </xf>
    <xf numFmtId="186" fontId="2" fillId="0" borderId="3" xfId="21" applyNumberFormat="1" applyFont="1" applyFill="1" applyBorder="1" applyAlignment="1">
      <alignment vertical="center"/>
    </xf>
    <xf numFmtId="0" fontId="5" fillId="0" borderId="0" xfId="0" applyFont="1" applyFill="1" applyBorder="1" applyAlignment="1">
      <alignment horizontal="left" vertical="center"/>
    </xf>
    <xf numFmtId="1"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wrapText="1"/>
    </xf>
    <xf numFmtId="0" fontId="2"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6" fillId="0" borderId="5" xfId="0" applyFont="1" applyFill="1" applyBorder="1" applyAlignment="1">
      <alignment vertical="center"/>
    </xf>
    <xf numFmtId="0" fontId="3" fillId="0" borderId="3" xfId="0" applyFont="1" applyFill="1" applyBorder="1" applyAlignment="1">
      <alignment horizontal="center" vertical="center"/>
    </xf>
    <xf numFmtId="2" fontId="3" fillId="0" borderId="5" xfId="0" applyNumberFormat="1" applyFont="1" applyFill="1" applyBorder="1" applyAlignment="1">
      <alignment horizontal="center" vertical="center" wrapText="1"/>
    </xf>
    <xf numFmtId="0" fontId="2" fillId="0" borderId="5" xfId="0" applyFont="1" applyFill="1" applyBorder="1" applyAlignment="1">
      <alignment vertical="center" wrapText="1"/>
    </xf>
    <xf numFmtId="190" fontId="3" fillId="0" borderId="5" xfId="0" applyNumberFormat="1" applyFont="1" applyFill="1" applyBorder="1" applyAlignment="1">
      <alignment horizontal="center" vertical="center"/>
    </xf>
    <xf numFmtId="3" fontId="2" fillId="0" borderId="3" xfId="0" applyNumberFormat="1" applyFont="1" applyFill="1" applyBorder="1" applyAlignment="1">
      <alignment horizontal="left" vertical="center"/>
    </xf>
    <xf numFmtId="2" fontId="2" fillId="0" borderId="0" xfId="0" applyNumberFormat="1" applyFont="1" applyAlignment="1">
      <alignment vertical="center"/>
    </xf>
    <xf numFmtId="0" fontId="2" fillId="0" borderId="1" xfId="0" applyFont="1" applyBorder="1" applyAlignment="1">
      <alignment horizontal="center" vertical="center"/>
    </xf>
    <xf numFmtId="190" fontId="2" fillId="0" borderId="3" xfId="0" applyNumberFormat="1" applyFont="1" applyFill="1" applyBorder="1" applyAlignment="1">
      <alignment horizontal="center" vertical="center"/>
    </xf>
    <xf numFmtId="0" fontId="2" fillId="0" borderId="6" xfId="0" applyFont="1" applyFill="1" applyBorder="1" applyAlignment="1">
      <alignment horizontal="left" vertical="center"/>
    </xf>
    <xf numFmtId="190" fontId="2" fillId="0" borderId="6" xfId="0" applyNumberFormat="1" applyFont="1" applyFill="1" applyBorder="1" applyAlignment="1">
      <alignment horizontal="center" vertical="center"/>
    </xf>
    <xf numFmtId="0" fontId="2" fillId="0" borderId="1" xfId="0" applyFont="1" applyFill="1" applyBorder="1" applyAlignment="1">
      <alignment vertical="center" wrapText="1"/>
    </xf>
    <xf numFmtId="190" fontId="3" fillId="0" borderId="1" xfId="0" applyNumberFormat="1" applyFont="1" applyFill="1" applyBorder="1" applyAlignment="1">
      <alignment horizontal="center" vertical="center"/>
    </xf>
    <xf numFmtId="189" fontId="2" fillId="0" borderId="1" xfId="0" applyNumberFormat="1" applyFont="1" applyFill="1" applyBorder="1" applyAlignment="1">
      <alignment horizontal="center" vertical="center"/>
    </xf>
    <xf numFmtId="172" fontId="2" fillId="0" borderId="0" xfId="0" applyNumberFormat="1" applyFont="1" applyFill="1" applyAlignment="1">
      <alignment vertical="center"/>
    </xf>
    <xf numFmtId="3" fontId="3" fillId="0" borderId="1" xfId="0" applyNumberFormat="1" applyFont="1" applyFill="1" applyBorder="1" applyAlignment="1">
      <alignment vertical="center"/>
    </xf>
    <xf numFmtId="188" fontId="3" fillId="0" borderId="1" xfId="21" applyNumberFormat="1" applyFont="1" applyFill="1" applyBorder="1" applyAlignment="1">
      <alignment vertical="center"/>
    </xf>
    <xf numFmtId="3" fontId="2" fillId="0" borderId="0" xfId="0" applyNumberFormat="1" applyFont="1" applyFill="1" applyAlignment="1">
      <alignment vertical="center"/>
    </xf>
    <xf numFmtId="9" fontId="2" fillId="0" borderId="0" xfId="17" applyNumberFormat="1" applyFont="1" applyFill="1" applyAlignment="1">
      <alignment vertical="center"/>
    </xf>
    <xf numFmtId="1" fontId="2" fillId="0" borderId="0" xfId="0" applyNumberFormat="1" applyFont="1" applyFill="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3" fontId="2" fillId="0" borderId="5" xfId="0" applyNumberFormat="1" applyFont="1" applyFill="1" applyBorder="1" applyAlignment="1">
      <alignment horizontal="right" vertical="center"/>
    </xf>
    <xf numFmtId="3" fontId="2" fillId="0" borderId="5" xfId="21" applyNumberFormat="1" applyFont="1" applyFill="1" applyBorder="1" applyAlignment="1">
      <alignment vertical="center"/>
    </xf>
    <xf numFmtId="188" fontId="2" fillId="0" borderId="5" xfId="21" applyNumberFormat="1" applyFont="1" applyFill="1" applyBorder="1" applyAlignment="1">
      <alignment vertical="center"/>
    </xf>
    <xf numFmtId="0" fontId="2" fillId="0" borderId="0" xfId="0" applyFont="1" applyFill="1" applyBorder="1" applyAlignment="1">
      <alignment horizontal="left" vertical="center" wrapText="1"/>
    </xf>
    <xf numFmtId="3" fontId="2" fillId="0" borderId="3" xfId="17" applyNumberFormat="1" applyFont="1" applyFill="1" applyBorder="1" applyAlignment="1">
      <alignment horizontal="right" vertical="center"/>
    </xf>
    <xf numFmtId="3" fontId="2" fillId="0" borderId="3" xfId="21" applyNumberFormat="1" applyFont="1" applyFill="1" applyBorder="1" applyAlignment="1">
      <alignment vertical="center"/>
    </xf>
    <xf numFmtId="188" fontId="2" fillId="0" borderId="3" xfId="21" applyNumberFormat="1" applyFont="1" applyFill="1" applyBorder="1" applyAlignment="1">
      <alignment vertical="center"/>
    </xf>
    <xf numFmtId="3" fontId="2" fillId="0" borderId="0" xfId="17" applyNumberFormat="1" applyFont="1" applyFill="1" applyBorder="1" applyAlignment="1">
      <alignment horizontal="right" vertical="center"/>
    </xf>
    <xf numFmtId="9" fontId="2" fillId="0" borderId="0" xfId="21" applyNumberFormat="1" applyFont="1" applyFill="1" applyAlignment="1">
      <alignment vertical="center"/>
    </xf>
    <xf numFmtId="188" fontId="2" fillId="0" borderId="3" xfId="21"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3" fontId="2" fillId="0" borderId="6" xfId="17" applyNumberFormat="1" applyFont="1" applyFill="1" applyBorder="1" applyAlignment="1">
      <alignment horizontal="right" vertical="center"/>
    </xf>
    <xf numFmtId="3" fontId="2" fillId="0" borderId="6" xfId="21" applyNumberFormat="1" applyFont="1" applyFill="1" applyBorder="1" applyAlignment="1">
      <alignment vertical="center"/>
    </xf>
    <xf numFmtId="188" fontId="2" fillId="0" borderId="6" xfId="21" applyNumberFormat="1" applyFont="1" applyFill="1" applyBorder="1" applyAlignment="1">
      <alignment vertical="center"/>
    </xf>
    <xf numFmtId="3" fontId="3" fillId="0" borderId="1" xfId="0" applyNumberFormat="1" applyFont="1" applyFill="1" applyBorder="1" applyAlignment="1">
      <alignment horizontal="right" vertical="center"/>
    </xf>
    <xf numFmtId="166" fontId="2" fillId="0" borderId="0" xfId="21" applyNumberFormat="1" applyFont="1" applyFill="1" applyAlignment="1">
      <alignment vertical="center"/>
    </xf>
    <xf numFmtId="0" fontId="3" fillId="0" borderId="5" xfId="0" applyFont="1" applyFill="1" applyBorder="1" applyAlignment="1">
      <alignment horizontal="left" vertical="center"/>
    </xf>
    <xf numFmtId="3" fontId="3" fillId="0" borderId="5" xfId="0" applyNumberFormat="1" applyFont="1" applyFill="1" applyBorder="1" applyAlignment="1">
      <alignment horizontal="right" vertical="center"/>
    </xf>
    <xf numFmtId="3" fontId="7" fillId="0" borderId="5" xfId="21" applyNumberFormat="1" applyFont="1" applyFill="1" applyBorder="1" applyAlignment="1">
      <alignment vertical="center"/>
    </xf>
    <xf numFmtId="188" fontId="3" fillId="0" borderId="5" xfId="21" applyNumberFormat="1" applyFont="1" applyFill="1" applyBorder="1" applyAlignment="1">
      <alignment vertical="center"/>
    </xf>
    <xf numFmtId="188" fontId="2" fillId="0" borderId="5" xfId="0" applyNumberFormat="1" applyFont="1" applyFill="1" applyBorder="1" applyAlignment="1">
      <alignment vertical="center"/>
    </xf>
    <xf numFmtId="0" fontId="3" fillId="0" borderId="0" xfId="0" applyFont="1" applyFill="1" applyBorder="1" applyAlignment="1">
      <alignment horizontal="left" vertical="center"/>
    </xf>
    <xf numFmtId="3" fontId="7" fillId="0" borderId="3" xfId="21" applyNumberFormat="1" applyFont="1" applyFill="1" applyBorder="1" applyAlignment="1">
      <alignment vertical="center"/>
    </xf>
    <xf numFmtId="0" fontId="2" fillId="0" borderId="0" xfId="21" applyNumberFormat="1" applyFont="1" applyFill="1" applyAlignment="1">
      <alignment vertical="center"/>
    </xf>
    <xf numFmtId="0" fontId="3" fillId="0" borderId="11" xfId="0" applyFont="1" applyFill="1" applyBorder="1" applyAlignment="1">
      <alignment horizontal="left" vertical="center"/>
    </xf>
    <xf numFmtId="0" fontId="3" fillId="0" borderId="12" xfId="0" applyFont="1" applyFill="1" applyBorder="1" applyAlignment="1">
      <alignment vertical="center"/>
    </xf>
    <xf numFmtId="3" fontId="3" fillId="0" borderId="1" xfId="17" applyNumberFormat="1" applyFont="1" applyFill="1" applyBorder="1" applyAlignment="1">
      <alignment horizontal="right" vertical="center"/>
    </xf>
    <xf numFmtId="3" fontId="3" fillId="0" borderId="1" xfId="21" applyNumberFormat="1" applyFont="1" applyFill="1" applyBorder="1" applyAlignment="1">
      <alignment vertical="center"/>
    </xf>
    <xf numFmtId="3" fontId="3" fillId="0" borderId="0" xfId="0" applyNumberFormat="1" applyFont="1" applyFill="1" applyAlignment="1">
      <alignment vertical="center"/>
    </xf>
    <xf numFmtId="1" fontId="3" fillId="0" borderId="0" xfId="0" applyNumberFormat="1" applyFont="1" applyFill="1" applyAlignment="1">
      <alignment vertical="center"/>
    </xf>
    <xf numFmtId="3" fontId="2" fillId="0" borderId="0" xfId="0" applyNumberFormat="1" applyFont="1" applyFill="1" applyBorder="1" applyAlignment="1">
      <alignment vertical="center"/>
    </xf>
    <xf numFmtId="3" fontId="7" fillId="0" borderId="0" xfId="0" applyNumberFormat="1" applyFont="1" applyFill="1" applyBorder="1" applyAlignment="1">
      <alignment vertical="center"/>
    </xf>
    <xf numFmtId="2" fontId="2"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187" fontId="2" fillId="0" borderId="5" xfId="0" applyNumberFormat="1" applyFont="1" applyFill="1" applyBorder="1" applyAlignment="1">
      <alignment vertical="center"/>
    </xf>
    <xf numFmtId="187" fontId="2" fillId="0" borderId="5" xfId="21" applyNumberFormat="1" applyFont="1" applyFill="1" applyBorder="1" applyAlignment="1">
      <alignment vertical="center"/>
    </xf>
    <xf numFmtId="186" fontId="2" fillId="0" borderId="5" xfId="17" applyNumberFormat="1" applyFont="1" applyFill="1" applyBorder="1" applyAlignment="1">
      <alignment vertical="center"/>
    </xf>
    <xf numFmtId="186" fontId="2" fillId="0" borderId="5" xfId="21" applyNumberFormat="1"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Alignment="1">
      <alignment vertical="center"/>
    </xf>
    <xf numFmtId="187" fontId="2" fillId="0" borderId="3" xfId="0" applyNumberFormat="1"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187" fontId="3" fillId="0" borderId="1" xfId="0" applyNumberFormat="1" applyFont="1" applyFill="1" applyBorder="1" applyAlignment="1">
      <alignment horizontal="center" vertical="center"/>
    </xf>
    <xf numFmtId="187" fontId="3" fillId="0" borderId="1" xfId="21" applyNumberFormat="1" applyFont="1" applyFill="1" applyBorder="1" applyAlignment="1">
      <alignment vertical="center"/>
    </xf>
    <xf numFmtId="186" fontId="3" fillId="0" borderId="1" xfId="17" applyNumberFormat="1" applyFont="1" applyFill="1" applyBorder="1" applyAlignment="1">
      <alignment horizontal="center" vertical="center"/>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2" fillId="0" borderId="0" xfId="0" applyFont="1" applyFill="1" applyAlignment="1">
      <alignment horizontal="justify"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1"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5" xfId="0" applyFont="1" applyFill="1" applyBorder="1" applyAlignment="1">
      <alignment horizontal="left" vertical="center"/>
    </xf>
    <xf numFmtId="0" fontId="3" fillId="0" borderId="11" xfId="0" applyFont="1" applyFill="1" applyBorder="1" applyAlignment="1">
      <alignment vertical="center" wrapText="1"/>
    </xf>
    <xf numFmtId="0" fontId="2" fillId="0" borderId="14" xfId="0" applyFont="1" applyFill="1" applyBorder="1" applyAlignment="1">
      <alignmen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3" fillId="0" borderId="0" xfId="0" applyFont="1" applyAlignment="1">
      <alignment vertical="center"/>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quotePrefix="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2" fontId="3" fillId="0" borderId="0" xfId="0" applyNumberFormat="1" applyFont="1" applyAlignment="1">
      <alignment vertical="center"/>
    </xf>
    <xf numFmtId="0" fontId="3" fillId="0" borderId="3" xfId="0" applyFont="1" applyBorder="1" applyAlignment="1">
      <alignment horizontal="left" vertical="center" wrapText="1"/>
    </xf>
    <xf numFmtId="3" fontId="3" fillId="0" borderId="3" xfId="0" applyNumberFormat="1" applyFont="1" applyBorder="1" applyAlignment="1">
      <alignment horizontal="right" vertical="center"/>
    </xf>
    <xf numFmtId="1" fontId="3" fillId="0" borderId="3" xfId="21" applyNumberFormat="1" applyFont="1" applyBorder="1" applyAlignment="1">
      <alignment horizontal="right" vertical="center"/>
    </xf>
    <xf numFmtId="1" fontId="3" fillId="0" borderId="3" xfId="21" applyNumberFormat="1" applyFont="1" applyBorder="1" applyAlignment="1">
      <alignment horizontal="center" vertical="center"/>
    </xf>
    <xf numFmtId="9" fontId="3" fillId="0" borderId="3" xfId="0" applyNumberFormat="1" applyFont="1" applyBorder="1" applyAlignment="1">
      <alignment horizontal="right" vertical="center"/>
    </xf>
    <xf numFmtId="9" fontId="3" fillId="0" borderId="3" xfId="21" applyFont="1" applyBorder="1" applyAlignment="1">
      <alignment horizontal="right" vertical="center"/>
    </xf>
    <xf numFmtId="0" fontId="2" fillId="0" borderId="3" xfId="0" applyFont="1" applyBorder="1" applyAlignment="1">
      <alignment horizontal="right" vertical="center"/>
    </xf>
    <xf numFmtId="9" fontId="3" fillId="0" borderId="0" xfId="0" applyNumberFormat="1" applyFont="1" applyBorder="1" applyAlignment="1">
      <alignmen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center"/>
    </xf>
    <xf numFmtId="3" fontId="2" fillId="0" borderId="3" xfId="0" applyNumberFormat="1" applyFont="1" applyBorder="1" applyAlignment="1">
      <alignment horizontal="right" vertical="center"/>
    </xf>
    <xf numFmtId="9" fontId="2" fillId="0" borderId="3" xfId="0" applyNumberFormat="1" applyFont="1" applyBorder="1" applyAlignment="1">
      <alignment horizontal="right" vertical="center"/>
    </xf>
    <xf numFmtId="9" fontId="2" fillId="0" borderId="3" xfId="21" applyFont="1" applyBorder="1" applyAlignment="1">
      <alignment horizontal="right" vertical="center"/>
    </xf>
    <xf numFmtId="166" fontId="2" fillId="0" borderId="3" xfId="21" applyNumberFormat="1" applyFont="1" applyBorder="1" applyAlignment="1">
      <alignment horizontal="right" vertical="center"/>
    </xf>
    <xf numFmtId="166" fontId="2" fillId="0" borderId="3" xfId="0" applyNumberFormat="1" applyFont="1" applyBorder="1" applyAlignment="1">
      <alignment horizontal="right" vertical="center"/>
    </xf>
    <xf numFmtId="9" fontId="2" fillId="0" borderId="0" xfId="0" applyNumberFormat="1" applyFont="1" applyBorder="1" applyAlignment="1">
      <alignment vertical="center"/>
    </xf>
    <xf numFmtId="0" fontId="2" fillId="0" borderId="0" xfId="0" applyFont="1" applyBorder="1" applyAlignment="1">
      <alignment horizontal="left" vertical="center" wrapText="1"/>
    </xf>
    <xf numFmtId="3" fontId="2" fillId="0" borderId="3" xfId="0" applyNumberFormat="1" applyFont="1" applyFill="1" applyBorder="1" applyAlignment="1">
      <alignment horizontal="right" vertical="center"/>
    </xf>
    <xf numFmtId="4" fontId="2" fillId="0" borderId="3" xfId="0" applyNumberFormat="1" applyFont="1" applyBorder="1" applyAlignment="1">
      <alignment horizontal="right" vertical="center"/>
    </xf>
    <xf numFmtId="9" fontId="2" fillId="0" borderId="3" xfId="21"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3" xfId="0" applyNumberFormat="1" applyFont="1" applyFill="1" applyBorder="1" applyAlignment="1">
      <alignment horizontal="right" vertical="center"/>
    </xf>
    <xf numFmtId="3" fontId="9" fillId="0" borderId="3"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4" xfId="0" applyFont="1" applyBorder="1" applyAlignment="1">
      <alignment horizontal="left" vertical="center"/>
    </xf>
    <xf numFmtId="9" fontId="3" fillId="0" borderId="3" xfId="21" applyNumberFormat="1" applyFont="1" applyBorder="1" applyAlignment="1">
      <alignment horizontal="right" vertical="center"/>
    </xf>
    <xf numFmtId="0" fontId="2" fillId="0" borderId="3" xfId="0" applyFont="1" applyBorder="1" applyAlignment="1" quotePrefix="1">
      <alignment horizontal="right" vertical="center"/>
    </xf>
    <xf numFmtId="9" fontId="2" fillId="0" borderId="3" xfId="21" applyFont="1" applyBorder="1" applyAlignment="1" quotePrefix="1">
      <alignment horizontal="right" vertical="center"/>
    </xf>
    <xf numFmtId="1" fontId="2" fillId="0" borderId="3" xfId="0" applyNumberFormat="1" applyFont="1" applyBorder="1" applyAlignment="1">
      <alignment horizontal="right" vertical="center" wrapText="1"/>
    </xf>
    <xf numFmtId="1" fontId="2" fillId="0" borderId="3" xfId="0" applyNumberFormat="1" applyFont="1" applyFill="1" applyBorder="1" applyAlignment="1">
      <alignment horizontal="right" vertical="center" wrapText="1"/>
    </xf>
    <xf numFmtId="1" fontId="2" fillId="0" borderId="3" xfId="0" applyNumberFormat="1" applyFont="1" applyBorder="1" applyAlignment="1" quotePrefix="1">
      <alignment horizontal="right" vertical="center"/>
    </xf>
    <xf numFmtId="3" fontId="2" fillId="0" borderId="3" xfId="0" applyNumberFormat="1" applyFont="1" applyBorder="1" applyAlignment="1">
      <alignment horizontal="right" vertical="center" wrapText="1"/>
    </xf>
    <xf numFmtId="2" fontId="2" fillId="0" borderId="0" xfId="21" applyNumberFormat="1" applyFont="1" applyBorder="1" applyAlignment="1">
      <alignment vertical="center"/>
    </xf>
    <xf numFmtId="2" fontId="2" fillId="0" borderId="0" xfId="0" applyNumberFormat="1"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6" xfId="0" applyFont="1" applyBorder="1" applyAlignment="1">
      <alignment horizontal="right" vertical="center"/>
    </xf>
    <xf numFmtId="1" fontId="3" fillId="0" borderId="6" xfId="0" applyNumberFormat="1" applyFont="1" applyBorder="1" applyAlignment="1">
      <alignment horizontal="right" vertical="center"/>
    </xf>
    <xf numFmtId="1" fontId="3" fillId="0" borderId="6" xfId="0" applyNumberFormat="1" applyFont="1" applyFill="1" applyBorder="1" applyAlignment="1">
      <alignment horizontal="right" vertical="center"/>
    </xf>
    <xf numFmtId="9" fontId="3" fillId="0" borderId="6" xfId="0" applyNumberFormat="1" applyFont="1" applyBorder="1" applyAlignment="1">
      <alignment horizontal="right" vertical="center"/>
    </xf>
    <xf numFmtId="9" fontId="3" fillId="0" borderId="6" xfId="21" applyFont="1" applyBorder="1" applyAlignment="1">
      <alignment horizontal="right" vertical="center"/>
    </xf>
    <xf numFmtId="166" fontId="3" fillId="0" borderId="6" xfId="21" applyNumberFormat="1" applyFont="1" applyBorder="1" applyAlignment="1">
      <alignment horizontal="right" vertical="center"/>
    </xf>
    <xf numFmtId="3" fontId="3" fillId="0" borderId="6" xfId="0" applyNumberFormat="1" applyFont="1" applyBorder="1" applyAlignment="1">
      <alignment horizontal="right" vertical="center"/>
    </xf>
    <xf numFmtId="0" fontId="2" fillId="0" borderId="0" xfId="0" applyFont="1" applyAlignment="1">
      <alignment vertical="center" wrapText="1"/>
    </xf>
    <xf numFmtId="9" fontId="2" fillId="0" borderId="0" xfId="21" applyFont="1" applyAlignment="1">
      <alignment vertical="center"/>
    </xf>
    <xf numFmtId="1" fontId="2" fillId="0" borderId="0" xfId="0" applyNumberFormat="1" applyFont="1" applyAlignment="1">
      <alignment vertical="center"/>
    </xf>
    <xf numFmtId="166" fontId="2" fillId="0" borderId="0" xfId="0" applyNumberFormat="1" applyFont="1" applyAlignment="1">
      <alignment vertical="center"/>
    </xf>
    <xf numFmtId="0" fontId="2" fillId="0" borderId="0" xfId="0" applyFont="1" applyBorder="1" applyAlignment="1">
      <alignment vertical="center"/>
    </xf>
    <xf numFmtId="9" fontId="2" fillId="0" borderId="0" xfId="21"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xf>
    <xf numFmtId="3" fontId="3" fillId="0" borderId="0" xfId="0" applyNumberFormat="1" applyFont="1" applyBorder="1" applyAlignment="1">
      <alignment vertical="center"/>
    </xf>
    <xf numFmtId="1" fontId="3" fillId="0" borderId="0" xfId="21"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3" fontId="2" fillId="0" borderId="0" xfId="0" applyNumberFormat="1" applyFont="1" applyBorder="1" applyAlignment="1">
      <alignment vertical="center"/>
    </xf>
    <xf numFmtId="4" fontId="9" fillId="0" borderId="0" xfId="0" applyNumberFormat="1" applyFont="1" applyBorder="1" applyAlignment="1">
      <alignment horizontal="right" vertical="center"/>
    </xf>
    <xf numFmtId="3" fontId="2" fillId="0" borderId="0" xfId="0" applyNumberFormat="1" applyFont="1" applyFill="1" applyBorder="1" applyAlignment="1">
      <alignment vertical="center"/>
    </xf>
    <xf numFmtId="1" fontId="2" fillId="0" borderId="0" xfId="0" applyNumberFormat="1" applyFont="1" applyBorder="1" applyAlignment="1">
      <alignment vertical="center"/>
    </xf>
    <xf numFmtId="0" fontId="8" fillId="0" borderId="0" xfId="0" applyFont="1" applyBorder="1" applyAlignment="1">
      <alignment horizontal="left" vertical="center" wrapText="1"/>
    </xf>
    <xf numFmtId="0" fontId="2" fillId="0" borderId="0" xfId="0" applyFont="1" applyBorder="1" applyAlignment="1" quotePrefix="1">
      <alignment vertical="center"/>
    </xf>
    <xf numFmtId="0" fontId="2" fillId="0" borderId="0" xfId="0" applyFont="1" applyBorder="1" applyAlignment="1" quotePrefix="1">
      <alignment horizontal="center" vertical="center"/>
    </xf>
    <xf numFmtId="9" fontId="2" fillId="0" borderId="0" xfId="21" applyFont="1" applyBorder="1" applyAlignment="1" quotePrefix="1">
      <alignment vertical="center"/>
    </xf>
    <xf numFmtId="1" fontId="2" fillId="0" borderId="0" xfId="0" applyNumberFormat="1" applyFont="1" applyBorder="1" applyAlignment="1">
      <alignment horizontal="right" vertical="center"/>
    </xf>
    <xf numFmtId="1" fontId="2" fillId="0" borderId="0" xfId="0" applyNumberFormat="1" applyFont="1" applyBorder="1" applyAlignment="1" quotePrefix="1">
      <alignment vertical="center"/>
    </xf>
    <xf numFmtId="1" fontId="2" fillId="0" borderId="0" xfId="0" applyNumberFormat="1" applyFont="1" applyBorder="1" applyAlignment="1" quotePrefix="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2" fontId="2" fillId="0" borderId="0" xfId="0" applyNumberFormat="1" applyFont="1" applyFill="1" applyAlignment="1">
      <alignment vertical="center"/>
    </xf>
    <xf numFmtId="2" fontId="2" fillId="0" borderId="0" xfId="0" applyNumberFormat="1" applyFont="1" applyFill="1" applyAlignment="1">
      <alignment horizontal="right" vertical="center"/>
    </xf>
    <xf numFmtId="0" fontId="2"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193" fontId="3" fillId="0" borderId="5" xfId="21" applyNumberFormat="1" applyFont="1" applyFill="1" applyBorder="1" applyAlignment="1">
      <alignment vertical="center"/>
    </xf>
    <xf numFmtId="191" fontId="2" fillId="0" borderId="5" xfId="0" applyNumberFormat="1" applyFont="1" applyFill="1" applyBorder="1" applyAlignment="1">
      <alignment horizontal="right" vertical="center"/>
    </xf>
    <xf numFmtId="3" fontId="3" fillId="0" borderId="5" xfId="0" applyNumberFormat="1" applyFont="1" applyFill="1" applyBorder="1" applyAlignment="1">
      <alignment horizontal="left" vertical="center"/>
    </xf>
    <xf numFmtId="0" fontId="2" fillId="0" borderId="3" xfId="0" applyFont="1" applyFill="1" applyBorder="1" applyAlignment="1">
      <alignment horizontal="left" vertical="center" wrapText="1"/>
    </xf>
    <xf numFmtId="193" fontId="2" fillId="0" borderId="3" xfId="0" applyNumberFormat="1" applyFont="1" applyFill="1" applyBorder="1" applyAlignment="1">
      <alignment vertical="center"/>
    </xf>
    <xf numFmtId="193" fontId="2" fillId="0" borderId="3" xfId="21" applyNumberFormat="1" applyFont="1" applyFill="1" applyBorder="1" applyAlignment="1">
      <alignment vertical="center"/>
    </xf>
    <xf numFmtId="191" fontId="2" fillId="0" borderId="3" xfId="21" applyNumberFormat="1" applyFont="1" applyFill="1" applyBorder="1" applyAlignment="1">
      <alignment horizontal="right" vertical="center"/>
    </xf>
    <xf numFmtId="3" fontId="2" fillId="0" borderId="3" xfId="0" applyNumberFormat="1" applyFont="1" applyFill="1" applyBorder="1" applyAlignment="1">
      <alignment horizontal="left" vertical="center"/>
    </xf>
    <xf numFmtId="191" fontId="2" fillId="0" borderId="3" xfId="0" applyNumberFormat="1" applyFont="1" applyFill="1" applyBorder="1" applyAlignment="1">
      <alignment horizontal="right" vertical="center"/>
    </xf>
    <xf numFmtId="0" fontId="2" fillId="0" borderId="6" xfId="0" applyFont="1" applyFill="1" applyBorder="1" applyAlignment="1">
      <alignment horizontal="left" vertical="center" wrapText="1"/>
    </xf>
    <xf numFmtId="193" fontId="2" fillId="0" borderId="6" xfId="0" applyNumberFormat="1" applyFont="1" applyFill="1" applyBorder="1" applyAlignment="1">
      <alignment vertical="center"/>
    </xf>
    <xf numFmtId="193" fontId="2" fillId="0" borderId="6" xfId="21" applyNumberFormat="1" applyFont="1" applyFill="1" applyBorder="1" applyAlignment="1">
      <alignment vertical="center"/>
    </xf>
    <xf numFmtId="191"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left" vertical="center"/>
    </xf>
    <xf numFmtId="193" fontId="2" fillId="0" borderId="5" xfId="0" applyNumberFormat="1" applyFont="1" applyFill="1" applyBorder="1" applyAlignment="1">
      <alignment vertical="center"/>
    </xf>
    <xf numFmtId="3" fontId="2" fillId="0" borderId="5" xfId="0" applyNumberFormat="1" applyFont="1" applyFill="1" applyBorder="1" applyAlignment="1">
      <alignment horizontal="left" vertical="center"/>
    </xf>
    <xf numFmtId="0" fontId="3" fillId="0" borderId="3" xfId="0" applyFont="1" applyFill="1" applyBorder="1" applyAlignment="1">
      <alignment horizontal="left" vertical="center"/>
    </xf>
    <xf numFmtId="193" fontId="3" fillId="0" borderId="3" xfId="0" applyNumberFormat="1" applyFont="1" applyFill="1" applyBorder="1" applyAlignment="1">
      <alignment vertical="center"/>
    </xf>
    <xf numFmtId="193" fontId="3" fillId="0" borderId="3" xfId="21" applyNumberFormat="1" applyFont="1" applyFill="1" applyBorder="1" applyAlignment="1">
      <alignment vertical="center"/>
    </xf>
    <xf numFmtId="3" fontId="3" fillId="0" borderId="3" xfId="0" applyNumberFormat="1" applyFont="1" applyFill="1" applyBorder="1" applyAlignment="1">
      <alignment horizontal="left" vertical="center"/>
    </xf>
    <xf numFmtId="0" fontId="2" fillId="0" borderId="3" xfId="0" applyFont="1" applyFill="1" applyBorder="1" applyAlignment="1">
      <alignment horizontal="left" vertical="center"/>
    </xf>
    <xf numFmtId="193" fontId="2" fillId="0" borderId="3" xfId="0" applyNumberFormat="1" applyFont="1" applyFill="1" applyBorder="1" applyAlignment="1" quotePrefix="1">
      <alignment horizontal="center" vertical="center"/>
    </xf>
    <xf numFmtId="0" fontId="2" fillId="0" borderId="6" xfId="0" applyFont="1" applyFill="1" applyBorder="1" applyAlignment="1">
      <alignment horizontal="left" vertical="center"/>
    </xf>
    <xf numFmtId="193" fontId="2" fillId="0" borderId="6" xfId="21" applyNumberFormat="1" applyFont="1" applyFill="1" applyBorder="1" applyAlignment="1" quotePrefix="1">
      <alignment horizontal="center" vertical="center"/>
    </xf>
    <xf numFmtId="191" fontId="2" fillId="0" borderId="6" xfId="0" applyNumberFormat="1" applyFont="1" applyFill="1" applyBorder="1" applyAlignment="1" quotePrefix="1">
      <alignment horizontal="right" vertical="center"/>
    </xf>
    <xf numFmtId="0" fontId="3" fillId="0" borderId="1" xfId="0" applyFont="1" applyFill="1" applyBorder="1" applyAlignment="1">
      <alignment horizontal="left" vertical="center" wrapText="1"/>
    </xf>
    <xf numFmtId="193" fontId="3" fillId="0" borderId="1" xfId="0" applyNumberFormat="1" applyFont="1" applyFill="1" applyBorder="1" applyAlignment="1">
      <alignment vertical="center"/>
    </xf>
    <xf numFmtId="193" fontId="3" fillId="0" borderId="1" xfId="21" applyNumberFormat="1" applyFont="1" applyFill="1" applyBorder="1" applyAlignment="1">
      <alignment vertical="center"/>
    </xf>
    <xf numFmtId="191"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right" vertical="center"/>
    </xf>
    <xf numFmtId="2" fontId="2" fillId="0" borderId="0" xfId="0" applyNumberFormat="1" applyFont="1" applyFill="1" applyBorder="1" applyAlignment="1">
      <alignment vertical="center"/>
    </xf>
    <xf numFmtId="0" fontId="2" fillId="0" borderId="0" xfId="0" applyFont="1" applyAlignment="1">
      <alignment horizontal="righ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 fontId="2" fillId="0" borderId="1" xfId="21"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horizontal="right" vertical="center"/>
    </xf>
    <xf numFmtId="0" fontId="3"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66" fontId="2" fillId="0" borderId="0" xfId="21" applyNumberFormat="1" applyFont="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0" fontId="9" fillId="0" borderId="0" xfId="0" applyFont="1" applyAlignment="1">
      <alignment vertical="center"/>
    </xf>
    <xf numFmtId="9" fontId="2" fillId="0" borderId="0" xfId="21" applyFont="1" applyBorder="1" applyAlignment="1">
      <alignment horizontal="right" vertical="center" wrapText="1"/>
    </xf>
    <xf numFmtId="9" fontId="2" fillId="0" borderId="0" xfId="0" applyNumberFormat="1" applyFont="1" applyAlignment="1">
      <alignment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right" vertical="center" wrapText="1"/>
    </xf>
    <xf numFmtId="0" fontId="3" fillId="0" borderId="0" xfId="0" applyFont="1" applyAlignment="1">
      <alignment vertical="center" wrapText="1"/>
    </xf>
    <xf numFmtId="0" fontId="3" fillId="0" borderId="1" xfId="0" applyFont="1" applyBorder="1" applyAlignment="1">
      <alignment vertical="center"/>
    </xf>
    <xf numFmtId="0" fontId="2" fillId="0"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90"/>
    </xf>
    <xf numFmtId="1" fontId="2" fillId="0" borderId="1" xfId="21"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center" vertical="center"/>
    </xf>
    <xf numFmtId="10" fontId="2" fillId="0" borderId="0" xfId="0" applyNumberFormat="1" applyFont="1" applyAlignment="1">
      <alignment vertical="center"/>
    </xf>
    <xf numFmtId="0" fontId="2" fillId="0" borderId="0" xfId="0" applyFont="1" applyFill="1" applyBorder="1" applyAlignment="1">
      <alignment horizontal="lef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alignment horizontal="center" vertical="center"/>
    </xf>
    <xf numFmtId="9"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17" applyNumberFormat="1" applyFont="1" applyFill="1" applyBorder="1" applyAlignment="1">
      <alignment horizontal="right" vertical="center"/>
    </xf>
    <xf numFmtId="0" fontId="3" fillId="0" borderId="10" xfId="0" applyFont="1" applyBorder="1" applyAlignment="1">
      <alignment horizontal="right" vertical="center"/>
    </xf>
    <xf numFmtId="9" fontId="2" fillId="0" borderId="1" xfId="0" applyNumberFormat="1" applyFont="1" applyFill="1" applyBorder="1" applyAlignment="1">
      <alignment horizontal="center" vertical="center"/>
    </xf>
    <xf numFmtId="0" fontId="7" fillId="0" borderId="0" xfId="0" applyFont="1" applyBorder="1" applyAlignment="1">
      <alignment vertical="center"/>
    </xf>
    <xf numFmtId="1" fontId="12" fillId="0" borderId="0" xfId="0" applyNumberFormat="1" applyFont="1" applyFill="1" applyBorder="1" applyAlignment="1">
      <alignment vertical="center"/>
    </xf>
    <xf numFmtId="0" fontId="13" fillId="0" borderId="0" xfId="0" applyFont="1" applyFill="1" applyAlignment="1">
      <alignment horizontal="center" vertical="center"/>
    </xf>
    <xf numFmtId="0" fontId="14" fillId="0" borderId="0" xfId="0" applyFont="1" applyFill="1" applyAlignment="1">
      <alignment vertical="center" wrapText="1"/>
    </xf>
    <xf numFmtId="0" fontId="13" fillId="0" borderId="0" xfId="0" applyFont="1" applyFill="1" applyAlignment="1">
      <alignment vertical="center" wrapText="1"/>
    </xf>
    <xf numFmtId="0" fontId="3" fillId="0" borderId="1" xfId="0" applyFont="1" applyFill="1" applyBorder="1" applyAlignment="1">
      <alignment horizontal="center" vertical="center" textRotation="90"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wrapText="1"/>
    </xf>
    <xf numFmtId="0" fontId="3" fillId="0" borderId="5" xfId="0" applyFont="1" applyFill="1" applyBorder="1" applyAlignment="1">
      <alignment horizontal="center" vertical="center" textRotation="90"/>
    </xf>
    <xf numFmtId="2" fontId="3" fillId="0" borderId="5" xfId="0" applyNumberFormat="1" applyFont="1" applyFill="1" applyBorder="1" applyAlignment="1">
      <alignment horizontal="center" vertical="center" textRotation="90"/>
    </xf>
    <xf numFmtId="198" fontId="3" fillId="0" borderId="1" xfId="0" applyNumberFormat="1" applyFont="1" applyFill="1" applyBorder="1" applyAlignment="1">
      <alignment horizontal="right" vertical="center"/>
    </xf>
    <xf numFmtId="164" fontId="3" fillId="0" borderId="1" xfId="17" applyNumberFormat="1" applyFont="1" applyFill="1" applyBorder="1" applyAlignment="1">
      <alignment horizontal="center" vertical="center"/>
    </xf>
    <xf numFmtId="198" fontId="3" fillId="0" borderId="1" xfId="17" applyNumberFormat="1" applyFont="1" applyFill="1" applyBorder="1" applyAlignment="1">
      <alignment horizontal="right" vertical="center"/>
    </xf>
    <xf numFmtId="199" fontId="3" fillId="0" borderId="1" xfId="21" applyNumberFormat="1" applyFont="1" applyFill="1" applyBorder="1" applyAlignment="1" quotePrefix="1">
      <alignment horizontal="right" vertical="center"/>
    </xf>
    <xf numFmtId="199" fontId="3" fillId="0" borderId="1" xfId="21" applyNumberFormat="1" applyFont="1" applyFill="1" applyBorder="1" applyAlignment="1">
      <alignment vertical="center"/>
    </xf>
    <xf numFmtId="9" fontId="21" fillId="0" borderId="0" xfId="21" applyNumberFormat="1" applyFont="1" applyFill="1" applyBorder="1" applyAlignment="1" quotePrefix="1">
      <alignment horizontal="right" vertical="center"/>
    </xf>
    <xf numFmtId="43" fontId="2" fillId="0" borderId="0" xfId="17" applyFont="1" applyFill="1" applyAlignment="1">
      <alignment vertical="center"/>
    </xf>
    <xf numFmtId="0" fontId="2" fillId="0" borderId="3" xfId="0" applyFont="1" applyFill="1" applyBorder="1" applyAlignment="1">
      <alignment horizontal="left" vertical="center"/>
    </xf>
    <xf numFmtId="198" fontId="2" fillId="0" borderId="3" xfId="0" applyNumberFormat="1" applyFont="1" applyFill="1" applyBorder="1" applyAlignment="1">
      <alignment horizontal="right" vertical="center"/>
    </xf>
    <xf numFmtId="164" fontId="2" fillId="0" borderId="3" xfId="17" applyNumberFormat="1" applyFont="1" applyFill="1" applyBorder="1" applyAlignment="1">
      <alignment horizontal="center" vertical="center"/>
    </xf>
    <xf numFmtId="198" fontId="2" fillId="0" borderId="3" xfId="17" applyNumberFormat="1" applyFont="1" applyFill="1" applyBorder="1" applyAlignment="1">
      <alignment horizontal="right" vertical="center"/>
    </xf>
    <xf numFmtId="199" fontId="2" fillId="0" borderId="3" xfId="0" applyNumberFormat="1" applyFont="1" applyFill="1" applyBorder="1" applyAlignment="1">
      <alignment horizontal="right" vertical="center"/>
    </xf>
    <xf numFmtId="199" fontId="2" fillId="0" borderId="3" xfId="21" applyNumberFormat="1" applyFont="1" applyFill="1" applyBorder="1" applyAlignment="1">
      <alignment vertical="center"/>
    </xf>
    <xf numFmtId="9" fontId="12" fillId="0" borderId="0" xfId="0" applyNumberFormat="1" applyFont="1" applyFill="1" applyBorder="1" applyAlignment="1">
      <alignment horizontal="right" vertical="center"/>
    </xf>
    <xf numFmtId="0" fontId="2" fillId="0" borderId="3" xfId="0" applyFont="1" applyFill="1" applyBorder="1" applyAlignment="1">
      <alignment horizontal="left" vertical="center" wrapText="1"/>
    </xf>
    <xf numFmtId="49" fontId="2" fillId="0" borderId="3" xfId="17" applyNumberFormat="1" applyFont="1" applyFill="1" applyBorder="1" applyAlignment="1">
      <alignment horizontal="center" vertical="center"/>
    </xf>
    <xf numFmtId="198" fontId="2" fillId="0" borderId="6" xfId="0" applyNumberFormat="1" applyFont="1" applyFill="1" applyBorder="1" applyAlignment="1">
      <alignment horizontal="right" vertical="center"/>
    </xf>
    <xf numFmtId="164" fontId="2" fillId="0" borderId="6" xfId="17" applyNumberFormat="1" applyFont="1" applyFill="1" applyBorder="1" applyAlignment="1">
      <alignment horizontal="center" vertical="center"/>
    </xf>
    <xf numFmtId="199" fontId="2" fillId="0" borderId="6" xfId="0" applyNumberFormat="1" applyFont="1" applyFill="1" applyBorder="1" applyAlignment="1">
      <alignment horizontal="right" vertical="center"/>
    </xf>
    <xf numFmtId="199" fontId="2" fillId="0" borderId="6" xfId="21" applyNumberFormat="1" applyFont="1" applyFill="1" applyBorder="1" applyAlignment="1">
      <alignment vertical="center"/>
    </xf>
    <xf numFmtId="164" fontId="2" fillId="0" borderId="1" xfId="17" applyNumberFormat="1" applyFont="1" applyFill="1" applyBorder="1" applyAlignment="1">
      <alignment horizontal="right" vertical="center"/>
    </xf>
    <xf numFmtId="0" fontId="8" fillId="0" borderId="3" xfId="0" applyFont="1" applyFill="1" applyBorder="1" applyAlignment="1">
      <alignment horizontal="left" vertical="center" wrapText="1"/>
    </xf>
    <xf numFmtId="198" fontId="3" fillId="0" borderId="3" xfId="0" applyNumberFormat="1" applyFont="1" applyFill="1" applyBorder="1" applyAlignment="1">
      <alignment horizontal="right" vertical="center"/>
    </xf>
    <xf numFmtId="164" fontId="3" fillId="0" borderId="3" xfId="17" applyNumberFormat="1" applyFont="1" applyFill="1" applyBorder="1" applyAlignment="1">
      <alignment horizontal="center" vertical="center"/>
    </xf>
    <xf numFmtId="198" fontId="3" fillId="0" borderId="3" xfId="17" applyNumberFormat="1" applyFont="1" applyFill="1" applyBorder="1" applyAlignment="1">
      <alignment horizontal="right" vertical="center"/>
    </xf>
    <xf numFmtId="199" fontId="3" fillId="0" borderId="3" xfId="21" applyNumberFormat="1" applyFont="1" applyFill="1" applyBorder="1" applyAlignment="1" quotePrefix="1">
      <alignment horizontal="right" vertical="center"/>
    </xf>
    <xf numFmtId="199" fontId="3" fillId="0" borderId="3" xfId="21" applyNumberFormat="1" applyFont="1" applyFill="1" applyBorder="1" applyAlignment="1">
      <alignment vertical="center"/>
    </xf>
    <xf numFmtId="198" fontId="3" fillId="0" borderId="3" xfId="0" applyNumberFormat="1" applyFont="1" applyFill="1" applyBorder="1" applyAlignment="1" quotePrefix="1">
      <alignment horizontal="right" vertical="center"/>
    </xf>
    <xf numFmtId="164" fontId="2" fillId="0" borderId="3" xfId="17" applyNumberFormat="1" applyFont="1" applyFill="1" applyBorder="1" applyAlignment="1" quotePrefix="1">
      <alignment horizontal="center" vertical="center"/>
    </xf>
    <xf numFmtId="198" fontId="2" fillId="0" borderId="3" xfId="0" applyNumberFormat="1" applyFont="1" applyFill="1" applyBorder="1" applyAlignment="1">
      <alignment horizontal="center" vertical="center"/>
    </xf>
    <xf numFmtId="199" fontId="2" fillId="0" borderId="3" xfId="0" applyNumberFormat="1" applyFont="1" applyFill="1" applyBorder="1" applyAlignment="1">
      <alignment horizontal="center" vertical="center"/>
    </xf>
    <xf numFmtId="198" fontId="2" fillId="0" borderId="6" xfId="0" applyNumberFormat="1" applyFont="1" applyFill="1" applyBorder="1" applyAlignment="1" quotePrefix="1">
      <alignment horizontal="right" vertical="center"/>
    </xf>
    <xf numFmtId="199" fontId="3" fillId="0" borderId="1" xfId="0" applyNumberFormat="1" applyFont="1" applyFill="1" applyBorder="1" applyAlignment="1">
      <alignment horizontal="right" vertical="center"/>
    </xf>
    <xf numFmtId="9" fontId="21" fillId="0" borderId="0" xfId="0" applyNumberFormat="1" applyFont="1" applyFill="1" applyBorder="1" applyAlignment="1">
      <alignment horizontal="right" vertical="center"/>
    </xf>
    <xf numFmtId="43" fontId="3" fillId="0" borderId="0" xfId="17" applyFont="1" applyFill="1" applyAlignment="1">
      <alignment vertical="center"/>
    </xf>
    <xf numFmtId="0" fontId="3" fillId="0" borderId="0" xfId="0" applyFont="1" applyFill="1" applyBorder="1" applyAlignment="1">
      <alignment horizontal="right" vertical="center" wrapText="1"/>
    </xf>
    <xf numFmtId="1"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3" fontId="3"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3" fontId="9" fillId="0" borderId="0" xfId="0" applyNumberFormat="1"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2" fillId="0" borderId="5" xfId="0" applyFont="1" applyBorder="1" applyAlignment="1">
      <alignment horizontal="left" vertical="center"/>
    </xf>
    <xf numFmtId="191" fontId="2" fillId="0" borderId="5" xfId="0" applyNumberFormat="1" applyFont="1" applyBorder="1" applyAlignment="1">
      <alignment horizontal="center" vertical="center"/>
    </xf>
    <xf numFmtId="0" fontId="2" fillId="0" borderId="3" xfId="0" applyFont="1" applyBorder="1" applyAlignment="1">
      <alignment horizontal="left" vertical="center"/>
    </xf>
    <xf numFmtId="191"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xf>
    <xf numFmtId="191" fontId="2" fillId="0" borderId="6" xfId="0" applyNumberFormat="1"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0" xfId="0" applyNumberFormat="1" applyFont="1" applyBorder="1" applyAlignment="1">
      <alignment vertical="center"/>
    </xf>
    <xf numFmtId="0" fontId="2" fillId="0" borderId="0" xfId="0" applyFont="1" applyBorder="1" applyAlignment="1">
      <alignment horizontal="center" vertical="center" wrapText="1"/>
    </xf>
    <xf numFmtId="9" fontId="2" fillId="0" borderId="0" xfId="21" applyFont="1" applyBorder="1" applyAlignment="1">
      <alignment horizontal="right" vertical="center" wrapText="1"/>
    </xf>
    <xf numFmtId="0" fontId="9" fillId="0" borderId="0" xfId="0" applyFont="1" applyAlignment="1">
      <alignment vertical="center"/>
    </xf>
    <xf numFmtId="1" fontId="2" fillId="0" borderId="0" xfId="0" applyNumberFormat="1" applyFont="1" applyBorder="1" applyAlignment="1">
      <alignment horizontal="right" vertical="center" wrapText="1"/>
    </xf>
    <xf numFmtId="0" fontId="7" fillId="0" borderId="0" xfId="0" applyFont="1" applyAlignment="1">
      <alignment vertical="center"/>
    </xf>
    <xf numFmtId="9" fontId="2" fillId="0" borderId="0" xfId="0" applyNumberFormat="1" applyFont="1" applyBorder="1" applyAlignment="1">
      <alignment vertical="center"/>
    </xf>
    <xf numFmtId="9" fontId="2" fillId="0" borderId="0" xfId="0" applyNumberFormat="1"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wrapText="1"/>
    </xf>
    <xf numFmtId="164" fontId="12" fillId="0" borderId="0" xfId="17" applyNumberFormat="1" applyFont="1" applyBorder="1" applyAlignment="1">
      <alignment vertical="center"/>
    </xf>
    <xf numFmtId="164" fontId="2" fillId="0" borderId="0" xfId="17" applyNumberFormat="1" applyFont="1"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2" fillId="0" borderId="15" xfId="0" applyFont="1" applyFill="1" applyBorder="1" applyAlignment="1">
      <alignment horizontal="center" vertical="center"/>
    </xf>
    <xf numFmtId="0" fontId="22" fillId="0" borderId="0" xfId="0" applyFont="1" applyFill="1" applyAlignment="1">
      <alignment horizontal="center" vertical="center"/>
    </xf>
    <xf numFmtId="0" fontId="23" fillId="0" borderId="16" xfId="0" applyFont="1" applyFill="1" applyBorder="1" applyAlignment="1">
      <alignment vertical="center"/>
    </xf>
    <xf numFmtId="9" fontId="23" fillId="0" borderId="16" xfId="0" applyNumberFormat="1" applyFont="1" applyFill="1" applyBorder="1" applyAlignment="1">
      <alignment horizontal="center" vertical="center"/>
    </xf>
    <xf numFmtId="0" fontId="23" fillId="0" borderId="17" xfId="0" applyFont="1" applyFill="1" applyBorder="1" applyAlignment="1">
      <alignment horizontal="left" vertical="center"/>
    </xf>
    <xf numFmtId="9" fontId="23" fillId="0" borderId="17" xfId="0" applyNumberFormat="1" applyFont="1" applyFill="1" applyBorder="1" applyAlignment="1">
      <alignment horizontal="center"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9" fontId="23" fillId="0" borderId="18" xfId="0" applyNumberFormat="1" applyFont="1" applyFill="1" applyBorder="1" applyAlignment="1">
      <alignment horizontal="center" vertical="center"/>
    </xf>
    <xf numFmtId="164" fontId="23" fillId="0" borderId="16" xfId="17" applyNumberFormat="1" applyFont="1" applyFill="1" applyBorder="1" applyAlignment="1">
      <alignment horizontal="center" vertical="center"/>
    </xf>
    <xf numFmtId="164" fontId="23" fillId="0" borderId="0" xfId="17" applyNumberFormat="1" applyFont="1" applyFill="1" applyAlignment="1">
      <alignment vertical="center"/>
    </xf>
    <xf numFmtId="164" fontId="23" fillId="0" borderId="17" xfId="17" applyNumberFormat="1" applyFont="1" applyFill="1" applyBorder="1" applyAlignment="1">
      <alignment horizontal="center" vertical="center"/>
    </xf>
    <xf numFmtId="164" fontId="23" fillId="0" borderId="18" xfId="17"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vertical="center"/>
    </xf>
    <xf numFmtId="9" fontId="2" fillId="0" borderId="1" xfId="0" applyNumberFormat="1" applyFont="1" applyBorder="1" applyAlignment="1">
      <alignment horizontal="center" vertical="center"/>
    </xf>
    <xf numFmtId="0" fontId="3" fillId="0" borderId="1" xfId="0" applyFont="1" applyBorder="1" applyAlignment="1">
      <alignment vertical="center" wrapText="1"/>
    </xf>
    <xf numFmtId="9" fontId="3" fillId="0" borderId="1" xfId="0" applyNumberFormat="1" applyFont="1" applyBorder="1" applyAlignment="1">
      <alignment horizontal="center" vertical="center"/>
    </xf>
    <xf numFmtId="10" fontId="2"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Fill="1" applyBorder="1" applyAlignment="1">
      <alignment horizontal="center" vertical="center" wrapText="1"/>
    </xf>
    <xf numFmtId="9" fontId="2" fillId="0" borderId="0" xfId="0" applyNumberFormat="1" applyFont="1" applyAlignment="1">
      <alignment vertical="center"/>
    </xf>
    <xf numFmtId="0" fontId="7" fillId="0" borderId="0" xfId="0" applyFont="1" applyFill="1" applyBorder="1" applyAlignment="1">
      <alignment vertical="center"/>
    </xf>
    <xf numFmtId="164" fontId="12" fillId="0" borderId="0" xfId="17" applyNumberFormat="1" applyFont="1" applyFill="1" applyBorder="1" applyAlignment="1">
      <alignment vertical="center"/>
    </xf>
    <xf numFmtId="164" fontId="2" fillId="0" borderId="0" xfId="17" applyNumberFormat="1" applyFont="1" applyFill="1" applyBorder="1" applyAlignment="1">
      <alignment vertical="center"/>
    </xf>
    <xf numFmtId="9" fontId="2" fillId="0" borderId="0" xfId="21" applyFont="1" applyAlignment="1">
      <alignment vertical="center"/>
    </xf>
    <xf numFmtId="0" fontId="6" fillId="0" borderId="0" xfId="0" applyFont="1" applyFill="1" applyBorder="1" applyAlignment="1">
      <alignment vertical="center"/>
    </xf>
    <xf numFmtId="164" fontId="2" fillId="0" borderId="0" xfId="17" applyNumberFormat="1" applyFont="1" applyAlignment="1">
      <alignment vertical="center"/>
    </xf>
    <xf numFmtId="0" fontId="24" fillId="0" borderId="0" xfId="0" applyFont="1" applyFill="1" applyBorder="1" applyAlignment="1">
      <alignment vertical="center"/>
    </xf>
    <xf numFmtId="164" fontId="24" fillId="0" borderId="0" xfId="17" applyNumberFormat="1" applyFont="1" applyFill="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5" xfId="0" applyFont="1" applyBorder="1" applyAlignment="1">
      <alignment vertical="center"/>
    </xf>
    <xf numFmtId="3" fontId="22" fillId="2" borderId="1" xfId="17" applyNumberFormat="1" applyFont="1" applyFill="1" applyBorder="1" applyAlignment="1">
      <alignment horizontal="center" vertical="center" wrapText="1"/>
    </xf>
    <xf numFmtId="0" fontId="23" fillId="0" borderId="0" xfId="0" applyFont="1" applyBorder="1" applyAlignment="1">
      <alignment vertical="center"/>
    </xf>
    <xf numFmtId="0" fontId="23" fillId="0" borderId="6" xfId="0" applyFont="1" applyFill="1" applyBorder="1" applyAlignment="1">
      <alignment vertical="center"/>
    </xf>
    <xf numFmtId="3" fontId="22" fillId="0" borderId="1" xfId="17" applyNumberFormat="1" applyFont="1" applyFill="1" applyBorder="1" applyAlignment="1" quotePrefix="1">
      <alignment horizontal="center" vertical="center"/>
    </xf>
    <xf numFmtId="0" fontId="23" fillId="0" borderId="0" xfId="0" applyFont="1" applyBorder="1" applyAlignment="1">
      <alignment horizontal="center" vertical="center"/>
    </xf>
    <xf numFmtId="0" fontId="23" fillId="0" borderId="1" xfId="0" applyNumberFormat="1" applyFont="1" applyFill="1" applyBorder="1" applyAlignment="1" quotePrefix="1">
      <alignment vertical="center"/>
    </xf>
    <xf numFmtId="9" fontId="23" fillId="0" borderId="1" xfId="21" applyNumberFormat="1" applyFont="1" applyFill="1" applyBorder="1" applyAlignment="1">
      <alignment horizontal="center" vertical="center"/>
    </xf>
    <xf numFmtId="9" fontId="23" fillId="0" borderId="0" xfId="0" applyNumberFormat="1" applyFont="1" applyBorder="1" applyAlignment="1">
      <alignment vertical="center"/>
    </xf>
    <xf numFmtId="164" fontId="23" fillId="0" borderId="0" xfId="17" applyNumberFormat="1" applyFont="1" applyAlignment="1">
      <alignment vertical="center"/>
    </xf>
    <xf numFmtId="0" fontId="23" fillId="0" borderId="1" xfId="0" applyNumberFormat="1" applyFont="1" applyFill="1" applyBorder="1" applyAlignment="1">
      <alignment vertical="center"/>
    </xf>
    <xf numFmtId="0" fontId="22" fillId="0" borderId="1" xfId="0" applyNumberFormat="1" applyFont="1" applyFill="1" applyBorder="1" applyAlignment="1">
      <alignment horizontal="center" vertical="center" wrapText="1"/>
    </xf>
    <xf numFmtId="0" fontId="23" fillId="0" borderId="0" xfId="0" applyFont="1" applyFill="1" applyBorder="1" applyAlignment="1">
      <alignment vertical="center"/>
    </xf>
    <xf numFmtId="3" fontId="22" fillId="0" borderId="0" xfId="17" applyNumberFormat="1" applyFont="1" applyFill="1" applyBorder="1" applyAlignment="1">
      <alignment vertical="center" wrapText="1"/>
    </xf>
    <xf numFmtId="3" fontId="22" fillId="0" borderId="0" xfId="17" applyNumberFormat="1" applyFont="1" applyFill="1" applyBorder="1" applyAlignment="1" quotePrefix="1">
      <alignment horizontal="center" vertical="center"/>
    </xf>
    <xf numFmtId="3" fontId="22" fillId="0" borderId="0" xfId="17" applyNumberFormat="1" applyFont="1" applyFill="1" applyBorder="1" applyAlignment="1">
      <alignment horizontal="center" vertical="center"/>
    </xf>
    <xf numFmtId="0" fontId="23" fillId="0" borderId="0" xfId="0" applyNumberFormat="1" applyFont="1" applyFill="1" applyBorder="1" applyAlignment="1" quotePrefix="1">
      <alignment vertical="center"/>
    </xf>
    <xf numFmtId="164" fontId="23" fillId="0" borderId="0" xfId="17" applyNumberFormat="1" applyFont="1" applyFill="1" applyBorder="1" applyAlignment="1">
      <alignment horizontal="center" vertical="center"/>
    </xf>
    <xf numFmtId="164" fontId="23" fillId="0" borderId="0" xfId="17" applyNumberFormat="1" applyFont="1" applyFill="1" applyBorder="1" applyAlignment="1" quotePrefix="1">
      <alignment horizontal="center" vertical="center"/>
    </xf>
    <xf numFmtId="164" fontId="23" fillId="0" borderId="0" xfId="0" applyNumberFormat="1" applyFont="1" applyFill="1" applyBorder="1" applyAlignment="1">
      <alignment horizontal="center" vertical="center"/>
    </xf>
    <xf numFmtId="164" fontId="23" fillId="0" borderId="0" xfId="17" applyNumberFormat="1" applyFont="1" applyBorder="1" applyAlignment="1">
      <alignment vertical="center"/>
    </xf>
    <xf numFmtId="0" fontId="23" fillId="0" borderId="0" xfId="0" applyNumberFormat="1" applyFont="1" applyFill="1" applyBorder="1" applyAlignment="1">
      <alignment vertical="center"/>
    </xf>
    <xf numFmtId="0" fontId="23" fillId="2" borderId="0" xfId="0" applyNumberFormat="1" applyFont="1" applyFill="1" applyBorder="1" applyAlignment="1">
      <alignment vertical="center"/>
    </xf>
    <xf numFmtId="0" fontId="22" fillId="0" borderId="0" xfId="0" applyNumberFormat="1" applyFont="1" applyFill="1" applyBorder="1" applyAlignment="1">
      <alignment horizontal="center" vertical="center" wrapText="1"/>
    </xf>
    <xf numFmtId="164" fontId="22" fillId="0" borderId="0" xfId="17" applyNumberFormat="1" applyFont="1" applyFill="1" applyBorder="1" applyAlignment="1">
      <alignment horizontal="center" vertical="center"/>
    </xf>
    <xf numFmtId="164" fontId="22" fillId="0" borderId="0" xfId="17" applyNumberFormat="1" applyFont="1" applyFill="1" applyBorder="1" applyAlignment="1" quotePrefix="1">
      <alignment horizontal="center" vertical="center"/>
    </xf>
    <xf numFmtId="164" fontId="22" fillId="0" borderId="0" xfId="0" applyNumberFormat="1" applyFont="1" applyFill="1" applyBorder="1" applyAlignment="1">
      <alignment horizontal="center" vertical="center"/>
    </xf>
    <xf numFmtId="0" fontId="23" fillId="0" borderId="0" xfId="0" applyFont="1" applyAlignment="1">
      <alignment vertical="center" wrapText="1"/>
    </xf>
    <xf numFmtId="164" fontId="23" fillId="0" borderId="0" xfId="0" applyNumberFormat="1" applyFont="1" applyFill="1" applyBorder="1" applyAlignment="1">
      <alignment vertical="center"/>
    </xf>
    <xf numFmtId="0" fontId="23" fillId="0" borderId="0" xfId="0" applyFont="1" applyBorder="1" applyAlignment="1">
      <alignment horizontal="center" vertical="center" wrapText="1"/>
    </xf>
    <xf numFmtId="9" fontId="23" fillId="0" borderId="0" xfId="21" applyFont="1" applyBorder="1" applyAlignment="1">
      <alignment vertical="center"/>
    </xf>
    <xf numFmtId="0" fontId="22" fillId="0" borderId="5"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9" fontId="23" fillId="0" borderId="1" xfId="21" applyFont="1" applyFill="1" applyBorder="1" applyAlignment="1">
      <alignment horizontal="center" vertical="center"/>
    </xf>
    <xf numFmtId="9" fontId="23"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0" fontId="2" fillId="0" borderId="0" xfId="0" applyFont="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wrapText="1"/>
    </xf>
    <xf numFmtId="196" fontId="23" fillId="0" borderId="1" xfId="17" applyNumberFormat="1" applyFont="1" applyFill="1" applyBorder="1" applyAlignment="1">
      <alignment horizontal="center" vertical="center"/>
    </xf>
    <xf numFmtId="196" fontId="23" fillId="0" borderId="1" xfId="0" applyNumberFormat="1" applyFont="1" applyFill="1" applyBorder="1" applyAlignment="1">
      <alignment horizontal="center" vertical="center"/>
    </xf>
    <xf numFmtId="164" fontId="23" fillId="0" borderId="0" xfId="17" applyNumberFormat="1" applyFont="1" applyFill="1" applyBorder="1" applyAlignment="1">
      <alignment vertical="center"/>
    </xf>
    <xf numFmtId="0" fontId="23" fillId="0" borderId="1" xfId="0" applyNumberFormat="1" applyFont="1" applyFill="1" applyBorder="1" applyAlignment="1">
      <alignment vertical="center" wrapText="1"/>
    </xf>
    <xf numFmtId="43" fontId="23" fillId="0" borderId="0" xfId="17" applyFont="1" applyFill="1" applyAlignment="1">
      <alignment vertical="center"/>
    </xf>
    <xf numFmtId="3" fontId="23" fillId="0" borderId="0" xfId="17" applyNumberFormat="1" applyFont="1" applyFill="1" applyBorder="1" applyAlignment="1">
      <alignment horizontal="center" vertical="center"/>
    </xf>
    <xf numFmtId="0" fontId="3" fillId="0" borderId="0" xfId="0" applyFont="1" applyFill="1" applyAlignment="1">
      <alignment horizontal="left" vertical="center"/>
    </xf>
    <xf numFmtId="1" fontId="3" fillId="0" borderId="5" xfId="21" applyNumberFormat="1" applyFont="1" applyFill="1" applyBorder="1" applyAlignment="1">
      <alignment horizontal="right" vertical="center"/>
    </xf>
    <xf numFmtId="206" fontId="3" fillId="0" borderId="5" xfId="21" applyNumberFormat="1" applyFont="1" applyFill="1" applyBorder="1" applyAlignment="1">
      <alignment horizontal="right" vertical="center" wrapText="1"/>
    </xf>
    <xf numFmtId="205" fontId="3" fillId="0" borderId="5" xfId="0" applyNumberFormat="1" applyFont="1" applyFill="1" applyBorder="1" applyAlignment="1">
      <alignment horizontal="center" vertical="center" wrapText="1"/>
    </xf>
    <xf numFmtId="1" fontId="3" fillId="0" borderId="3" xfId="21" applyNumberFormat="1" applyFont="1" applyFill="1" applyBorder="1" applyAlignment="1">
      <alignment horizontal="right" vertical="center"/>
    </xf>
    <xf numFmtId="206" fontId="3" fillId="0" borderId="3" xfId="21" applyNumberFormat="1" applyFont="1" applyFill="1" applyBorder="1" applyAlignment="1">
      <alignment horizontal="right" vertical="center" wrapText="1"/>
    </xf>
    <xf numFmtId="205" fontId="3" fillId="0" borderId="3" xfId="0" applyNumberFormat="1" applyFont="1" applyFill="1" applyBorder="1" applyAlignment="1">
      <alignment horizontal="center" vertical="center" wrapText="1"/>
    </xf>
    <xf numFmtId="1" fontId="2" fillId="0" borderId="6" xfId="0" applyNumberFormat="1" applyFont="1" applyFill="1" applyBorder="1" applyAlignment="1">
      <alignment horizontal="right" vertical="center"/>
    </xf>
    <xf numFmtId="206" fontId="2" fillId="0" borderId="6" xfId="0" applyNumberFormat="1" applyFont="1" applyFill="1" applyBorder="1" applyAlignment="1">
      <alignment horizontal="right" vertical="center" wrapText="1"/>
    </xf>
    <xf numFmtId="205" fontId="2" fillId="0" borderId="6" xfId="0" applyNumberFormat="1" applyFont="1" applyFill="1" applyBorder="1" applyAlignment="1">
      <alignment horizontal="center" vertical="center" wrapText="1"/>
    </xf>
    <xf numFmtId="1" fontId="3" fillId="0" borderId="1" xfId="0" applyNumberFormat="1" applyFont="1" applyFill="1" applyBorder="1" applyAlignment="1">
      <alignment horizontal="right" vertical="center"/>
    </xf>
    <xf numFmtId="206" fontId="3" fillId="0" borderId="1" xfId="0" applyNumberFormat="1" applyFont="1" applyFill="1" applyBorder="1" applyAlignment="1">
      <alignment horizontal="right" vertical="center" wrapText="1"/>
    </xf>
    <xf numFmtId="205" fontId="3" fillId="0" borderId="1" xfId="0" applyNumberFormat="1" applyFont="1" applyFill="1" applyBorder="1" applyAlignment="1">
      <alignment horizontal="center" vertical="center" wrapText="1"/>
    </xf>
    <xf numFmtId="1" fontId="3" fillId="0" borderId="5" xfId="0" applyNumberFormat="1" applyFont="1" applyFill="1" applyBorder="1" applyAlignment="1">
      <alignment horizontal="right" vertical="center"/>
    </xf>
    <xf numFmtId="206" fontId="3" fillId="0" borderId="5" xfId="0" applyNumberFormat="1" applyFont="1" applyFill="1" applyBorder="1" applyAlignment="1">
      <alignment horizontal="right" vertical="center" wrapText="1"/>
    </xf>
    <xf numFmtId="1" fontId="3" fillId="0" borderId="3" xfId="0" applyNumberFormat="1" applyFont="1" applyFill="1" applyBorder="1" applyAlignment="1">
      <alignment horizontal="right" vertical="center"/>
    </xf>
    <xf numFmtId="206" fontId="3" fillId="0" borderId="3" xfId="0" applyNumberFormat="1" applyFont="1" applyFill="1" applyBorder="1" applyAlignment="1">
      <alignment horizontal="right" vertical="center" wrapText="1"/>
    </xf>
    <xf numFmtId="1" fontId="2" fillId="0" borderId="3" xfId="0" applyNumberFormat="1" applyFont="1" applyFill="1" applyBorder="1" applyAlignment="1">
      <alignment horizontal="right" vertical="center"/>
    </xf>
    <xf numFmtId="206" fontId="2" fillId="0" borderId="3" xfId="0" applyNumberFormat="1" applyFont="1" applyFill="1" applyBorder="1" applyAlignment="1">
      <alignment horizontal="right" vertical="center" wrapText="1"/>
    </xf>
    <xf numFmtId="205" fontId="2" fillId="0" borderId="3"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3" fontId="3" fillId="0" borderId="0" xfId="17" applyNumberFormat="1" applyFont="1" applyFill="1" applyBorder="1" applyAlignment="1">
      <alignment horizontal="center" vertical="center" wrapText="1"/>
    </xf>
    <xf numFmtId="164" fontId="3" fillId="0" borderId="0" xfId="17" applyNumberFormat="1"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Border="1" applyAlignment="1">
      <alignment vertical="center" wrapText="1"/>
    </xf>
    <xf numFmtId="9" fontId="2" fillId="0" borderId="0" xfId="0" applyNumberFormat="1" applyFont="1" applyFill="1" applyBorder="1" applyAlignment="1">
      <alignment horizontal="center" vertical="center"/>
    </xf>
    <xf numFmtId="9" fontId="2" fillId="0" borderId="0" xfId="21" applyFont="1" applyFill="1" applyBorder="1" applyAlignment="1">
      <alignment vertical="center"/>
    </xf>
    <xf numFmtId="196" fontId="2" fillId="0" borderId="0" xfId="17" applyNumberFormat="1" applyFont="1" applyFill="1" applyBorder="1" applyAlignment="1">
      <alignment vertical="center"/>
    </xf>
    <xf numFmtId="9" fontId="7" fillId="0" borderId="0" xfId="21" applyFont="1" applyFill="1" applyAlignment="1">
      <alignment vertical="center"/>
    </xf>
    <xf numFmtId="0" fontId="2" fillId="0" borderId="0" xfId="0" applyNumberFormat="1" applyFont="1" applyFill="1" applyBorder="1" applyAlignment="1" quotePrefix="1">
      <alignment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9" fontId="3" fillId="0" borderId="0" xfId="17" applyNumberFormat="1" applyFont="1" applyFill="1" applyBorder="1" applyAlignment="1">
      <alignment horizontal="center" vertical="center"/>
    </xf>
    <xf numFmtId="9" fontId="3" fillId="0" borderId="0" xfId="0" applyNumberFormat="1" applyFont="1" applyFill="1" applyBorder="1" applyAlignment="1">
      <alignment vertical="center"/>
    </xf>
    <xf numFmtId="196" fontId="3" fillId="0" borderId="0" xfId="17" applyNumberFormat="1" applyFont="1" applyFill="1" applyBorder="1" applyAlignment="1">
      <alignment vertical="center"/>
    </xf>
    <xf numFmtId="0" fontId="3" fillId="0" borderId="0" xfId="0" applyFont="1" applyFill="1" applyBorder="1" applyAlignment="1">
      <alignment horizontal="left" vertical="center" wrapText="1"/>
    </xf>
    <xf numFmtId="3" fontId="3" fillId="0" borderId="0" xfId="17" applyNumberFormat="1" applyFont="1" applyFill="1" applyBorder="1" applyAlignment="1">
      <alignment horizontal="center" vertical="center"/>
    </xf>
    <xf numFmtId="0" fontId="2" fillId="0" borderId="0" xfId="0" applyFont="1" applyFill="1" applyAlignment="1">
      <alignment horizontal="left" vertical="center"/>
    </xf>
    <xf numFmtId="0" fontId="2" fillId="0" borderId="5" xfId="0" applyFont="1" applyFill="1" applyBorder="1" applyAlignment="1">
      <alignment vertical="center"/>
    </xf>
    <xf numFmtId="164" fontId="3" fillId="0" borderId="1" xfId="17" applyNumberFormat="1" applyFont="1" applyFill="1" applyBorder="1" applyAlignment="1">
      <alignment horizontal="center" vertical="center" wrapText="1"/>
    </xf>
    <xf numFmtId="0" fontId="2" fillId="0" borderId="6" xfId="0" applyFont="1" applyFill="1" applyBorder="1" applyAlignment="1">
      <alignment vertical="center"/>
    </xf>
    <xf numFmtId="164" fontId="3" fillId="0" borderId="1" xfId="17" applyNumberFormat="1" applyFont="1" applyFill="1" applyBorder="1" applyAlignment="1">
      <alignment horizontal="center" vertical="center" wrapText="1"/>
    </xf>
    <xf numFmtId="0" fontId="23" fillId="0" borderId="5" xfId="0" applyNumberFormat="1" applyFont="1" applyFill="1" applyBorder="1" applyAlignment="1">
      <alignment vertical="center"/>
    </xf>
    <xf numFmtId="1" fontId="23" fillId="0" borderId="5" xfId="17" applyNumberFormat="1" applyFont="1" applyFill="1" applyBorder="1" applyAlignment="1">
      <alignment horizontal="center" vertical="center"/>
    </xf>
    <xf numFmtId="1" fontId="23" fillId="0" borderId="5" xfId="0" applyNumberFormat="1" applyFont="1" applyFill="1" applyBorder="1" applyAlignment="1">
      <alignment horizontal="center" vertical="center"/>
    </xf>
    <xf numFmtId="3" fontId="23" fillId="0" borderId="5" xfId="0" applyNumberFormat="1" applyFont="1" applyFill="1" applyBorder="1" applyAlignment="1">
      <alignment horizontal="center" vertical="center"/>
    </xf>
    <xf numFmtId="0" fontId="23" fillId="0" borderId="3" xfId="0" applyNumberFormat="1" applyFont="1" applyFill="1" applyBorder="1" applyAlignment="1" quotePrefix="1">
      <alignment vertical="center"/>
    </xf>
    <xf numFmtId="1" fontId="23" fillId="0" borderId="3" xfId="0" applyNumberFormat="1" applyFont="1" applyFill="1" applyBorder="1" applyAlignment="1">
      <alignment horizontal="center" vertical="center"/>
    </xf>
    <xf numFmtId="3" fontId="23" fillId="0" borderId="3" xfId="0" applyNumberFormat="1" applyFont="1" applyFill="1" applyBorder="1" applyAlignment="1">
      <alignment horizontal="center" vertical="center"/>
    </xf>
    <xf numFmtId="0" fontId="23" fillId="0" borderId="6" xfId="0" applyNumberFormat="1" applyFont="1" applyFill="1" applyBorder="1" applyAlignment="1">
      <alignment vertical="center"/>
    </xf>
    <xf numFmtId="1" fontId="23" fillId="0" borderId="6" xfId="0" applyNumberFormat="1" applyFont="1" applyFill="1" applyBorder="1" applyAlignment="1">
      <alignment horizontal="center" vertical="center"/>
    </xf>
    <xf numFmtId="3" fontId="23" fillId="0" borderId="6" xfId="0" applyNumberFormat="1" applyFont="1" applyFill="1" applyBorder="1" applyAlignment="1">
      <alignment horizontal="center" vertical="center"/>
    </xf>
    <xf numFmtId="0" fontId="22" fillId="0" borderId="1" xfId="0" applyFont="1" applyFill="1" applyBorder="1" applyAlignment="1">
      <alignment horizontal="left" vertical="center"/>
    </xf>
    <xf numFmtId="1" fontId="22"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1" fontId="2" fillId="0" borderId="5" xfId="21"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3" xfId="0" applyFont="1" applyFill="1" applyBorder="1" applyAlignment="1">
      <alignment vertical="center"/>
    </xf>
    <xf numFmtId="1" fontId="2" fillId="0" borderId="3" xfId="21" applyNumberFormat="1" applyFont="1" applyFill="1" applyBorder="1" applyAlignment="1">
      <alignment horizontal="center" vertical="center"/>
    </xf>
    <xf numFmtId="3" fontId="2" fillId="0" borderId="3" xfId="0" applyNumberFormat="1" applyFont="1" applyFill="1" applyBorder="1" applyAlignment="1">
      <alignment horizontal="center" vertical="center" wrapText="1"/>
    </xf>
    <xf numFmtId="1" fontId="2" fillId="0" borderId="6" xfId="21" applyNumberFormat="1" applyFont="1" applyFill="1" applyBorder="1" applyAlignment="1">
      <alignment horizontal="center" vertical="center"/>
    </xf>
    <xf numFmtId="3" fontId="2" fillId="0" borderId="6" xfId="0" applyNumberFormat="1" applyFont="1" applyFill="1" applyBorder="1" applyAlignment="1">
      <alignment horizontal="center" vertical="center" wrapText="1"/>
    </xf>
    <xf numFmtId="9" fontId="2" fillId="0" borderId="0" xfId="21" applyFont="1" applyFill="1" applyBorder="1" applyAlignment="1">
      <alignment horizontal="center" vertical="center"/>
    </xf>
    <xf numFmtId="0" fontId="22" fillId="0" borderId="1" xfId="0" applyFont="1" applyFill="1" applyBorder="1" applyAlignment="1">
      <alignment horizontal="left" vertical="center" wrapText="1"/>
    </xf>
    <xf numFmtId="1" fontId="22" fillId="0" borderId="1" xfId="21"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64" fontId="3" fillId="0" borderId="0" xfId="17" applyNumberFormat="1" applyFont="1" applyFill="1" applyBorder="1" applyAlignment="1">
      <alignment vertical="center" wrapText="1"/>
    </xf>
    <xf numFmtId="0" fontId="3" fillId="0" borderId="0" xfId="0" applyFont="1" applyFill="1" applyBorder="1" applyAlignment="1">
      <alignment vertical="center" wrapText="1"/>
    </xf>
    <xf numFmtId="164" fontId="2" fillId="0" borderId="0" xfId="17" applyNumberFormat="1" applyFont="1" applyFill="1" applyBorder="1" applyAlignment="1">
      <alignment horizontal="center" vertical="center" wrapText="1"/>
    </xf>
    <xf numFmtId="196" fontId="2" fillId="0" borderId="0" xfId="0" applyNumberFormat="1" applyFont="1" applyFill="1" applyBorder="1" applyAlignment="1">
      <alignment vertical="center"/>
    </xf>
    <xf numFmtId="9" fontId="2" fillId="0" borderId="0" xfId="0" applyNumberFormat="1"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Nouveaux adhérents de moins de 30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29217512"/>
        <c:axId val="61631017"/>
      </c:lineChart>
      <c:catAx>
        <c:axId val="29217512"/>
        <c:scaling>
          <c:orientation val="minMax"/>
        </c:scaling>
        <c:axPos val="b"/>
        <c:delete val="0"/>
        <c:numFmt formatCode="General" sourceLinked="1"/>
        <c:majorTickMark val="out"/>
        <c:minorTickMark val="none"/>
        <c:tickLblPos val="nextTo"/>
        <c:crossAx val="61631017"/>
        <c:crossesAt val="0"/>
        <c:auto val="1"/>
        <c:lblOffset val="100"/>
        <c:noMultiLvlLbl val="0"/>
      </c:catAx>
      <c:valAx>
        <c:axId val="61631017"/>
        <c:scaling>
          <c:orientation val="minMax"/>
          <c:max val="0.45"/>
          <c:min val="0"/>
        </c:scaling>
        <c:axPos val="l"/>
        <c:majorGridlines/>
        <c:delete val="0"/>
        <c:numFmt formatCode="General" sourceLinked="1"/>
        <c:majorTickMark val="out"/>
        <c:minorTickMark val="none"/>
        <c:tickLblPos val="nextTo"/>
        <c:crossAx val="29217512"/>
        <c:crossesAt val="1"/>
        <c:crossBetween val="between"/>
        <c:dispUnits/>
        <c:majorUnit val="0.1"/>
        <c:minorUnit val="0.02"/>
      </c:valAx>
      <c:spPr>
        <a:solidFill>
          <a:srgbClr val="C0C0C0"/>
        </a:solidFill>
        <a:ln w="12700">
          <a:solidFill>
            <a:srgbClr val="808080"/>
          </a:solidFill>
        </a:ln>
      </c:spPr>
    </c:plotArea>
    <c:legend>
      <c:legendPos val="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30 à 39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17808242"/>
        <c:axId val="26056451"/>
      </c:lineChart>
      <c:catAx>
        <c:axId val="17808242"/>
        <c:scaling>
          <c:orientation val="minMax"/>
        </c:scaling>
        <c:axPos val="b"/>
        <c:delete val="0"/>
        <c:numFmt formatCode="General" sourceLinked="1"/>
        <c:majorTickMark val="out"/>
        <c:minorTickMark val="none"/>
        <c:tickLblPos val="nextTo"/>
        <c:crossAx val="26056451"/>
        <c:crossesAt val="0"/>
        <c:auto val="1"/>
        <c:lblOffset val="100"/>
        <c:noMultiLvlLbl val="0"/>
      </c:catAx>
      <c:valAx>
        <c:axId val="26056451"/>
        <c:scaling>
          <c:orientation val="minMax"/>
          <c:max val="0.45"/>
          <c:min val="0"/>
        </c:scaling>
        <c:axPos val="l"/>
        <c:majorGridlines/>
        <c:delete val="0"/>
        <c:numFmt formatCode="General" sourceLinked="1"/>
        <c:majorTickMark val="out"/>
        <c:minorTickMark val="none"/>
        <c:tickLblPos val="nextTo"/>
        <c:crossAx val="17808242"/>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40 à 49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33181468"/>
        <c:axId val="30197757"/>
      </c:lineChart>
      <c:catAx>
        <c:axId val="33181468"/>
        <c:scaling>
          <c:orientation val="minMax"/>
        </c:scaling>
        <c:axPos val="b"/>
        <c:delete val="0"/>
        <c:numFmt formatCode="General" sourceLinked="1"/>
        <c:majorTickMark val="out"/>
        <c:minorTickMark val="none"/>
        <c:tickLblPos val="nextTo"/>
        <c:crossAx val="30197757"/>
        <c:crossesAt val="0"/>
        <c:auto val="1"/>
        <c:lblOffset val="100"/>
        <c:noMultiLvlLbl val="0"/>
      </c:catAx>
      <c:valAx>
        <c:axId val="30197757"/>
        <c:scaling>
          <c:orientation val="minMax"/>
          <c:max val="0.45"/>
          <c:min val="0"/>
        </c:scaling>
        <c:axPos val="l"/>
        <c:majorGridlines/>
        <c:delete val="0"/>
        <c:numFmt formatCode="General" sourceLinked="1"/>
        <c:majorTickMark val="out"/>
        <c:minorTickMark val="none"/>
        <c:tickLblPos val="nextTo"/>
        <c:crossAx val="33181468"/>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Nvx adhérents de 50 à 59 ans</a:t>
            </a:r>
          </a:p>
        </c:rich>
      </c:tx>
      <c:layout/>
      <c:spPr>
        <a:noFill/>
        <a:ln>
          <a:noFill/>
        </a:ln>
      </c:spPr>
    </c:title>
    <c:plotArea>
      <c:layout/>
      <c:lineChart>
        <c:grouping val="standard"/>
        <c:varyColors val="0"/>
        <c:ser>
          <c:idx val="0"/>
          <c:order val="0"/>
          <c:tx>
            <c:strRef>
              <c:f>'19-G3'!#REF!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1"/>
          <c:order val="1"/>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2"/>
          <c:order val="2"/>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3"/>
          <c:order val="3"/>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4"/>
          <c:order val="4"/>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ser>
          <c:idx val="5"/>
          <c:order val="5"/>
          <c:tx>
            <c:strRef>
              <c:f>'19-G3'!#REF!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'19-G3'!#REF!</c:f>
              <c:strCache>
                <c:ptCount val="1"/>
                <c:pt idx="0">
                  <c:v>0</c:v>
                </c:pt>
              </c:strCache>
            </c:strRef>
          </c:cat>
          <c:val>
            <c:numRef>
              <c:f>'19-G3'!#REF!</c:f>
              <c:numCache>
                <c:ptCount val="1"/>
                <c:pt idx="0">
                  <c:v>0</c:v>
                </c:pt>
              </c:numCache>
            </c:numRef>
          </c:val>
          <c:smooth val="0"/>
        </c:ser>
        <c:marker val="1"/>
        <c:axId val="3344358"/>
        <c:axId val="30099223"/>
      </c:lineChart>
      <c:catAx>
        <c:axId val="3344358"/>
        <c:scaling>
          <c:orientation val="minMax"/>
        </c:scaling>
        <c:axPos val="b"/>
        <c:delete val="0"/>
        <c:numFmt formatCode="General" sourceLinked="1"/>
        <c:majorTickMark val="out"/>
        <c:minorTickMark val="none"/>
        <c:tickLblPos val="nextTo"/>
        <c:crossAx val="30099223"/>
        <c:crossesAt val="0"/>
        <c:auto val="1"/>
        <c:lblOffset val="100"/>
        <c:noMultiLvlLbl val="0"/>
      </c:catAx>
      <c:valAx>
        <c:axId val="30099223"/>
        <c:scaling>
          <c:orientation val="minMax"/>
          <c:max val="0.45"/>
          <c:min val="0"/>
        </c:scaling>
        <c:axPos val="l"/>
        <c:majorGridlines/>
        <c:delete val="0"/>
        <c:numFmt formatCode="General" sourceLinked="1"/>
        <c:majorTickMark val="out"/>
        <c:minorTickMark val="none"/>
        <c:tickLblPos val="nextTo"/>
        <c:crossAx val="3344358"/>
        <c:crossesAt val="1"/>
        <c:crossBetween val="between"/>
        <c:dispUnits/>
        <c:majorUnit val="0.1"/>
        <c:minorUnit val="0.02"/>
      </c:valAx>
      <c:spPr>
        <a:solidFill>
          <a:srgbClr val="C0C0C0"/>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0</xdr:rowOff>
    </xdr:from>
    <xdr:to>
      <xdr:col>10</xdr:col>
      <xdr:colOff>438150</xdr:colOff>
      <xdr:row>30</xdr:row>
      <xdr:rowOff>66675</xdr:rowOff>
    </xdr:to>
    <xdr:sp>
      <xdr:nvSpPr>
        <xdr:cNvPr id="1" name="TextBox 1"/>
        <xdr:cNvSpPr txBox="1">
          <a:spLocks noChangeArrowheads="1"/>
        </xdr:cNvSpPr>
      </xdr:nvSpPr>
      <xdr:spPr>
        <a:xfrm>
          <a:off x="247650" y="3800475"/>
          <a:ext cx="7686675" cy="1266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assurances sur la source FFSA. Les montants totaux pour l’article 39 peuvent être surestimés du fait de l’inclusion dans le champ des contrats de préretraite. Les données du CTIP ont aussi été utilisées pour recaler les données relatives aux contrats collectifs d’entreprise.
** Le PERCO n’est pas un contrat d’assurance retraite, mais un dispositif d’épargne salariale. 
*** Champ non constant au sein de la catégorie « autres ».
nr : non renseigné,
Sources • Enquêtes retraite supplémentaire facultative 2004-2009, DREES ; données AFG, FFSA et CTIP.</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xdr:row>
      <xdr:rowOff>142875</xdr:rowOff>
    </xdr:from>
    <xdr:to>
      <xdr:col>5</xdr:col>
      <xdr:colOff>895350</xdr:colOff>
      <xdr:row>21</xdr:row>
      <xdr:rowOff>57150</xdr:rowOff>
    </xdr:to>
    <xdr:sp>
      <xdr:nvSpPr>
        <xdr:cNvPr id="1" name="TextBox 1"/>
        <xdr:cNvSpPr txBox="1">
          <a:spLocks noChangeArrowheads="1"/>
        </xdr:cNvSpPr>
      </xdr:nvSpPr>
      <xdr:spPr>
        <a:xfrm>
          <a:off x="247650" y="2228850"/>
          <a:ext cx="8372475" cy="1038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de rentiers (quelle que soit la forme sous laquelle la rente est versée) est de 97 % pour les contrats à prestations définies, proche de 100 % pour les articles 83. Ce taux de couverture n’est pas disponible pour les contrats individuels, mais le taux de couverture est élevé pour le montant des prestations versées au titre de ces contrats (cf. note tableau 1). En revanche, la tranche de pension n’est pas toujours connue (elle ne l’est que pour 60 % des bénéficiaires de rentes de contrats à prestations définies de l’article 39). La répartition par tranches de pension n’inclut que les rentiers dont on connaît le niveau de la pension reçue.
Sources • Enquête retraite supplémentaire facultative 2009,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23</xdr:row>
      <xdr:rowOff>95250</xdr:rowOff>
    </xdr:from>
    <xdr:to>
      <xdr:col>6</xdr:col>
      <xdr:colOff>9525</xdr:colOff>
      <xdr:row>29</xdr:row>
      <xdr:rowOff>76200</xdr:rowOff>
    </xdr:to>
    <xdr:sp>
      <xdr:nvSpPr>
        <xdr:cNvPr id="1" name="TextBox 1"/>
        <xdr:cNvSpPr txBox="1">
          <a:spLocks noChangeArrowheads="1"/>
        </xdr:cNvSpPr>
      </xdr:nvSpPr>
      <xdr:spPr>
        <a:xfrm>
          <a:off x="180975" y="3419475"/>
          <a:ext cx="5781675" cy="952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Les rentes classiques, ou de base, sont les prestations versées à la personne même qui a cotisé au contrat de retraite supplémentaire facultative. Lors de la signature du contrat, la personne qui cotise peut aussi spécifier à qui les rentes seront reversées en cas de décès (conjoint, héritiers…). Dans ce cas, les rentes sont appelées « pensions de réversion ».
Sources • Enquête retraite supplémentaire facultative 2009, DREES.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76200</xdr:rowOff>
    </xdr:from>
    <xdr:to>
      <xdr:col>6</xdr:col>
      <xdr:colOff>981075</xdr:colOff>
      <xdr:row>18</xdr:row>
      <xdr:rowOff>161925</xdr:rowOff>
    </xdr:to>
    <xdr:sp>
      <xdr:nvSpPr>
        <xdr:cNvPr id="1" name="TextBox 1"/>
        <xdr:cNvSpPr txBox="1">
          <a:spLocks noChangeArrowheads="1"/>
        </xdr:cNvSpPr>
      </xdr:nvSpPr>
      <xdr:spPr>
        <a:xfrm>
          <a:off x="247650" y="2076450"/>
          <a:ext cx="6924675" cy="7810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(les contrats Madelin incluent les contrats antérieurement gérés par « Organic » volontaire). Les taux de couverture du nombre de rentiers sont indiqués dans la note du graphique 1. L’âge est connu pour plus de 90 % des rentiers pour chacun des types de produit, excepté les contrats à prestations définies article 39 (73 %) et les contrats Madelin (89 %).
Sources • Enquête retraite supplémentaire facultative 2009 au 31 décembre, DREES ; modèle ANCETRE (pour les retraites obligatoires de base et complémentaires).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28575</xdr:rowOff>
    </xdr:from>
    <xdr:to>
      <xdr:col>4</xdr:col>
      <xdr:colOff>19050</xdr:colOff>
      <xdr:row>16</xdr:row>
      <xdr:rowOff>66675</xdr:rowOff>
    </xdr:to>
    <xdr:sp>
      <xdr:nvSpPr>
        <xdr:cNvPr id="1" name="TextBox 1"/>
        <xdr:cNvSpPr txBox="1">
          <a:spLocks noChangeArrowheads="1"/>
        </xdr:cNvSpPr>
      </xdr:nvSpPr>
      <xdr:spPr>
        <a:xfrm>
          <a:off x="247650" y="1905000"/>
          <a:ext cx="368617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Sources • Enquête retraite supplémentaire facultative 2009,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13</xdr:row>
      <xdr:rowOff>104775</xdr:rowOff>
    </xdr:from>
    <xdr:to>
      <xdr:col>6</xdr:col>
      <xdr:colOff>19050</xdr:colOff>
      <xdr:row>21</xdr:row>
      <xdr:rowOff>38100</xdr:rowOff>
    </xdr:to>
    <xdr:sp>
      <xdr:nvSpPr>
        <xdr:cNvPr id="1" name="TextBox 1"/>
        <xdr:cNvSpPr txBox="1">
          <a:spLocks noChangeArrowheads="1"/>
        </xdr:cNvSpPr>
      </xdr:nvSpPr>
      <xdr:spPr>
        <a:xfrm>
          <a:off x="247650" y="2095500"/>
          <a:ext cx="5105400" cy="1076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 proportion de salariés couverts par un PERCO désigne la proportion de salariés des entreprises ayant ouvert un PERCO, ces salariés y effectuent ou non des versements. Cette proportion est, par construction, supérieure à celle des salariés épargnant effectivement sur un PERCO.
Champ • Entreprises du secteur marchand non agricole, hors intérim et secteur domestique.
Sources • Enquêtes ACEMO-PIPA 2006 à 2009, DARES.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5</xdr:col>
      <xdr:colOff>28575</xdr:colOff>
      <xdr:row>17</xdr:row>
      <xdr:rowOff>66675</xdr:rowOff>
    </xdr:to>
    <xdr:sp>
      <xdr:nvSpPr>
        <xdr:cNvPr id="1" name="TextBox 1"/>
        <xdr:cNvSpPr txBox="1">
          <a:spLocks noChangeArrowheads="1"/>
        </xdr:cNvSpPr>
      </xdr:nvSpPr>
      <xdr:spPr>
        <a:xfrm>
          <a:off x="247650" y="2428875"/>
          <a:ext cx="5819775" cy="381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du secteur marchand non agricole, hors intérim et secteur domestique.
Sources • Enquête ACEMO-PIPA 2009, DARES.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76200</xdr:rowOff>
    </xdr:from>
    <xdr:to>
      <xdr:col>3</xdr:col>
      <xdr:colOff>1600200</xdr:colOff>
      <xdr:row>15</xdr:row>
      <xdr:rowOff>0</xdr:rowOff>
    </xdr:to>
    <xdr:sp>
      <xdr:nvSpPr>
        <xdr:cNvPr id="1" name="TextBox 1"/>
        <xdr:cNvSpPr txBox="1">
          <a:spLocks noChangeArrowheads="1"/>
        </xdr:cNvSpPr>
      </xdr:nvSpPr>
      <xdr:spPr>
        <a:xfrm>
          <a:off x="257175" y="1847850"/>
          <a:ext cx="402907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19050</xdr:rowOff>
    </xdr:from>
    <xdr:to>
      <xdr:col>5</xdr:col>
      <xdr:colOff>38100</xdr:colOff>
      <xdr:row>18</xdr:row>
      <xdr:rowOff>142875</xdr:rowOff>
    </xdr:to>
    <xdr:sp>
      <xdr:nvSpPr>
        <xdr:cNvPr id="1" name="TextBox 1"/>
        <xdr:cNvSpPr txBox="1">
          <a:spLocks noChangeArrowheads="1"/>
        </xdr:cNvSpPr>
      </xdr:nvSpPr>
      <xdr:spPr>
        <a:xfrm>
          <a:off x="266700" y="2819400"/>
          <a:ext cx="6248400"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123825</xdr:rowOff>
    </xdr:from>
    <xdr:to>
      <xdr:col>8</xdr:col>
      <xdr:colOff>19050</xdr:colOff>
      <xdr:row>14</xdr:row>
      <xdr:rowOff>28575</xdr:rowOff>
    </xdr:to>
    <xdr:sp>
      <xdr:nvSpPr>
        <xdr:cNvPr id="1" name="TextBox 1"/>
        <xdr:cNvSpPr txBox="1">
          <a:spLocks noChangeArrowheads="1"/>
        </xdr:cNvSpPr>
      </xdr:nvSpPr>
      <xdr:spPr>
        <a:xfrm>
          <a:off x="266700" y="2000250"/>
          <a:ext cx="6467475"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142875</xdr:rowOff>
    </xdr:from>
    <xdr:to>
      <xdr:col>8</xdr:col>
      <xdr:colOff>9525</xdr:colOff>
      <xdr:row>11</xdr:row>
      <xdr:rowOff>28575</xdr:rowOff>
    </xdr:to>
    <xdr:sp>
      <xdr:nvSpPr>
        <xdr:cNvPr id="1" name="TextBox 1"/>
        <xdr:cNvSpPr txBox="1">
          <a:spLocks noChangeArrowheads="1"/>
        </xdr:cNvSpPr>
      </xdr:nvSpPr>
      <xdr:spPr>
        <a:xfrm>
          <a:off x="247650" y="1685925"/>
          <a:ext cx="6391275" cy="371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Entreprises de 10 salariés ou plus du secteur marchand non agricole, hors intérim et secteur domestique.
Sources • Enquête ACEMO-PIPA 2009, DARES.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19050</xdr:rowOff>
    </xdr:from>
    <xdr:to>
      <xdr:col>8</xdr:col>
      <xdr:colOff>609600</xdr:colOff>
      <xdr:row>28</xdr:row>
      <xdr:rowOff>66675</xdr:rowOff>
    </xdr:to>
    <xdr:sp>
      <xdr:nvSpPr>
        <xdr:cNvPr id="1" name="TextBox 1"/>
        <xdr:cNvSpPr txBox="1">
          <a:spLocks noChangeArrowheads="1"/>
        </xdr:cNvSpPr>
      </xdr:nvSpPr>
      <xdr:spPr>
        <a:xfrm>
          <a:off x="247650" y="3562350"/>
          <a:ext cx="7858125" cy="1304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ces données incluent les préretraites pour les sociétés d’assurance.
** Il y a une rupture de série entre 2007 et 2008 du fait d’une donnée manquante pour un organisme concernant les deux dernières années. C’est pourquoi on n’indique pas de chiffre concernant l’évolution.
*** Champ non constant au sein de la catégorie « autres ».
nd : non déteminé.
Champ • Ensemble des contrats en cours de constitution et de liquidation.
Sources • Enquêtes retraite supplémentaire facultative au 31 décembre, DREES ; données AFG, FFSA et CTIP.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10</xdr:col>
      <xdr:colOff>0</xdr:colOff>
      <xdr:row>18</xdr:row>
      <xdr:rowOff>114300</xdr:rowOff>
    </xdr:to>
    <xdr:sp>
      <xdr:nvSpPr>
        <xdr:cNvPr id="1" name="TextBox 1"/>
        <xdr:cNvSpPr txBox="1">
          <a:spLocks noChangeArrowheads="1"/>
        </xdr:cNvSpPr>
      </xdr:nvSpPr>
      <xdr:spPr>
        <a:xfrm>
          <a:off x="257175" y="1914525"/>
          <a:ext cx="10334625" cy="1152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Cotisations sociales à la charge des employeurs et des salariés, contributions publiques, chiffres provisoires 2009. Les régimes complémentaires de la CNAVPL n'ont pas pu être dissociés et sont intégrés dans les données des régimes de base.
** Sont intégrées les pensions de retraite versées au titre des droits directs et dérivés, ainsi que les avantages non contributifs comme le minimum vieillesse.
*** Sociétés d'assurances, mutuelles, Institutions de prévoyance, organisme gestionnaire de PERCO ; hors indemnités de fin de carrière et prestations sous forme de capital du PERCO. Le montant total des prestations est ici supérieur au seul montant des rentes viagères versées, puisqu’il inclut également les transferts de contrats entre sociétés et les rentes en versement forfaitaire unique.
Sources • Enquêtes retraite supplémentaire facultative au 31 décembre ; Comptes de la Sécurité sociale.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266700</xdr:rowOff>
    </xdr:from>
    <xdr:to>
      <xdr:col>17</xdr:col>
      <xdr:colOff>600075</xdr:colOff>
      <xdr:row>30</xdr:row>
      <xdr:rowOff>38100</xdr:rowOff>
    </xdr:to>
    <xdr:sp>
      <xdr:nvSpPr>
        <xdr:cNvPr id="1" name="TextBox 1"/>
        <xdr:cNvSpPr txBox="1">
          <a:spLocks noChangeArrowheads="1"/>
        </xdr:cNvSpPr>
      </xdr:nvSpPr>
      <xdr:spPr>
        <a:xfrm>
          <a:off x="247650" y="5772150"/>
          <a:ext cx="8105775" cy="1476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Estimations obtenues après recalage des données collectées des organismes d'assurances sur les sources FFSA et CTIP. Pour les contrats de type article 39, il n’est pas possible de déterminer avec précision le nombre d’adhérents, dans la mesure où ces contrats ne sont pas individualisables.
** Le PERCO n’est pas un contrat d’assurance retraite, mais un dispositif d’épargne salariale. Les valeurs présentées dans ce tableau sont les nombres de cotisants, et non d’adhérents, sur un PERCO.
*** Champ non constant.
**** Les institutions de prévoyance proposent uniquement des produits destinés à des salariés dans le cadre d'une entreprise ou d'une branche, essentiellement des "articles 83 et 39".
nr : non renseigné, ns : non significatif,
Champ • Nombre de contrats en cours de constitution au cours de l'année, sans correction des doubles comptes.
Sources • Enquêtes retraite supplémentaire facultative au 31 décembre, DREES ; données AFG, FFSA, CTIP.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20</xdr:row>
      <xdr:rowOff>28575</xdr:rowOff>
    </xdr:from>
    <xdr:to>
      <xdr:col>7</xdr:col>
      <xdr:colOff>1200150</xdr:colOff>
      <xdr:row>28</xdr:row>
      <xdr:rowOff>19050</xdr:rowOff>
    </xdr:to>
    <xdr:sp>
      <xdr:nvSpPr>
        <xdr:cNvPr id="1" name="TextBox 1"/>
        <xdr:cNvSpPr txBox="1">
          <a:spLocks noChangeArrowheads="1"/>
        </xdr:cNvSpPr>
      </xdr:nvSpPr>
      <xdr:spPr>
        <a:xfrm>
          <a:off x="504825" y="4181475"/>
          <a:ext cx="6953250" cy="1343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La valeur de la cotisation moyenne est obtenue à partir des données de l’AFG, qui ne fournit que le concept de « cotisant ».
** Il n’est pas possible de déterminer un montant moyen de cotisation, dans la mesure où ces contrats ne sont pas individualisables.
*** Champ non constant.
nr : non renseigné, ns : non significatif.
Note • Les cotisations moyennes sont calculées sur le champ des répondants à l’enquête, qui ne couvre pas exhaustivement le champ de la retraite supplémentaire (cf. note du graphique 1).
Sources • Enquêtes retraite supplémentaire facultative au 31 décembre,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95250</xdr:rowOff>
    </xdr:from>
    <xdr:to>
      <xdr:col>6</xdr:col>
      <xdr:colOff>819150</xdr:colOff>
      <xdr:row>16</xdr:row>
      <xdr:rowOff>38100</xdr:rowOff>
    </xdr:to>
    <xdr:sp>
      <xdr:nvSpPr>
        <xdr:cNvPr id="1" name="TextBox 1"/>
        <xdr:cNvSpPr txBox="1">
          <a:spLocks noChangeArrowheads="1"/>
        </xdr:cNvSpPr>
      </xdr:nvSpPr>
      <xdr:spPr>
        <a:xfrm>
          <a:off x="247650" y="1695450"/>
          <a:ext cx="6791325" cy="657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d’adhérents pour lesquels le montant versé est connu est de 93 % pour les PERP, 88 % pour les contrats Madelin, 98 % pour les exploitants agricoles et de 53 % pour l’article 83. Il est de 89 % pour les PERCO au sein des organismes de gestion d’épargne salariale.
Sources • Enquête retraite supplémentaire facultative 2009 au 31 décembre,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xdr:row>
      <xdr:rowOff>19050</xdr:rowOff>
    </xdr:from>
    <xdr:to>
      <xdr:col>8</xdr:col>
      <xdr:colOff>28575</xdr:colOff>
      <xdr:row>22</xdr:row>
      <xdr:rowOff>133350</xdr:rowOff>
    </xdr:to>
    <xdr:sp>
      <xdr:nvSpPr>
        <xdr:cNvPr id="1" name="TextBox 1"/>
        <xdr:cNvSpPr txBox="1">
          <a:spLocks noChangeArrowheads="1"/>
        </xdr:cNvSpPr>
      </xdr:nvSpPr>
      <xdr:spPr>
        <a:xfrm>
          <a:off x="238125" y="3419475"/>
          <a:ext cx="7153275" cy="723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Au sein des sociétés d’assurance, le taux de couverture du nombre d’adhérents pour lesquels l’âge est connu est de 94 % pour les PERP, 89 % pour les contrats Madelin, 99 % pour les exploitants agricoles et de 57 % pour l’article 83. Il est de 92 % pour les PERCO au sein des organismes de gestion d’épargne salariale.
Sources • Enquête retraite supplémentaire facultative 2009 au 31 décembre, DREES ; enquête Emploi 2009, INSEE.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0</xdr:row>
      <xdr:rowOff>0</xdr:rowOff>
    </xdr:from>
    <xdr:to>
      <xdr:col>23</xdr:col>
      <xdr:colOff>533400</xdr:colOff>
      <xdr:row>0</xdr:row>
      <xdr:rowOff>0</xdr:rowOff>
    </xdr:to>
    <xdr:graphicFrame>
      <xdr:nvGraphicFramePr>
        <xdr:cNvPr id="1" name="Chart 1"/>
        <xdr:cNvGraphicFramePr/>
      </xdr:nvGraphicFramePr>
      <xdr:xfrm>
        <a:off x="13430250" y="0"/>
        <a:ext cx="358140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0</xdr:row>
      <xdr:rowOff>0</xdr:rowOff>
    </xdr:from>
    <xdr:to>
      <xdr:col>23</xdr:col>
      <xdr:colOff>533400</xdr:colOff>
      <xdr:row>0</xdr:row>
      <xdr:rowOff>0</xdr:rowOff>
    </xdr:to>
    <xdr:graphicFrame>
      <xdr:nvGraphicFramePr>
        <xdr:cNvPr id="2" name="Chart 2"/>
        <xdr:cNvGraphicFramePr/>
      </xdr:nvGraphicFramePr>
      <xdr:xfrm>
        <a:off x="13430250" y="0"/>
        <a:ext cx="3581400" cy="0"/>
      </xdr:xfrm>
      <a:graphic>
        <a:graphicData uri="http://schemas.openxmlformats.org/drawingml/2006/chart">
          <c:chart xmlns:c="http://schemas.openxmlformats.org/drawingml/2006/chart" r:id="rId2"/>
        </a:graphicData>
      </a:graphic>
    </xdr:graphicFrame>
    <xdr:clientData/>
  </xdr:twoCellAnchor>
  <xdr:twoCellAnchor>
    <xdr:from>
      <xdr:col>19</xdr:col>
      <xdr:colOff>9525</xdr:colOff>
      <xdr:row>0</xdr:row>
      <xdr:rowOff>0</xdr:rowOff>
    </xdr:from>
    <xdr:to>
      <xdr:col>23</xdr:col>
      <xdr:colOff>542925</xdr:colOff>
      <xdr:row>0</xdr:row>
      <xdr:rowOff>0</xdr:rowOff>
    </xdr:to>
    <xdr:graphicFrame>
      <xdr:nvGraphicFramePr>
        <xdr:cNvPr id="3" name="Chart 3"/>
        <xdr:cNvGraphicFramePr/>
      </xdr:nvGraphicFramePr>
      <xdr:xfrm>
        <a:off x="13439775" y="0"/>
        <a:ext cx="3581400" cy="0"/>
      </xdr:xfrm>
      <a:graphic>
        <a:graphicData uri="http://schemas.openxmlformats.org/drawingml/2006/chart">
          <c:chart xmlns:c="http://schemas.openxmlformats.org/drawingml/2006/chart" r:id="rId3"/>
        </a:graphicData>
      </a:graphic>
    </xdr:graphicFrame>
    <xdr:clientData/>
  </xdr:twoCellAnchor>
  <xdr:twoCellAnchor>
    <xdr:from>
      <xdr:col>19</xdr:col>
      <xdr:colOff>9525</xdr:colOff>
      <xdr:row>0</xdr:row>
      <xdr:rowOff>0</xdr:rowOff>
    </xdr:from>
    <xdr:to>
      <xdr:col>23</xdr:col>
      <xdr:colOff>590550</xdr:colOff>
      <xdr:row>0</xdr:row>
      <xdr:rowOff>0</xdr:rowOff>
    </xdr:to>
    <xdr:graphicFrame>
      <xdr:nvGraphicFramePr>
        <xdr:cNvPr id="4" name="Chart 4"/>
        <xdr:cNvGraphicFramePr/>
      </xdr:nvGraphicFramePr>
      <xdr:xfrm>
        <a:off x="13439775" y="0"/>
        <a:ext cx="362902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8</xdr:row>
      <xdr:rowOff>133350</xdr:rowOff>
    </xdr:from>
    <xdr:to>
      <xdr:col>6</xdr:col>
      <xdr:colOff>9525</xdr:colOff>
      <xdr:row>17</xdr:row>
      <xdr:rowOff>19050</xdr:rowOff>
    </xdr:to>
    <xdr:sp>
      <xdr:nvSpPr>
        <xdr:cNvPr id="5" name="TextBox 5"/>
        <xdr:cNvSpPr txBox="1">
          <a:spLocks noChangeArrowheads="1"/>
        </xdr:cNvSpPr>
      </xdr:nvSpPr>
      <xdr:spPr>
        <a:xfrm>
          <a:off x="247650" y="1543050"/>
          <a:ext cx="3257550" cy="1171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(cf. note du graphique 1).
Note • Données estimées sur le champ des répondants à l’enquête (cf. note du graphique 1).
Champ • Ensemble des contrats PERP, PERCO, fonctionnaires, Madelin, exploitants agricoles.
Sources • Enquêtes retraite supplémentaire facultative au 31 décembre,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114300</xdr:rowOff>
    </xdr:from>
    <xdr:to>
      <xdr:col>4</xdr:col>
      <xdr:colOff>38100</xdr:colOff>
      <xdr:row>19</xdr:row>
      <xdr:rowOff>47625</xdr:rowOff>
    </xdr:to>
    <xdr:sp>
      <xdr:nvSpPr>
        <xdr:cNvPr id="1" name="TextBox 1"/>
        <xdr:cNvSpPr txBox="1">
          <a:spLocks noChangeArrowheads="1"/>
        </xdr:cNvSpPr>
      </xdr:nvSpPr>
      <xdr:spPr>
        <a:xfrm>
          <a:off x="238125" y="2114550"/>
          <a:ext cx="2686050" cy="8858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Données estimées sur le champ des répondants à l’enquête (cf. note du graphique 1).
Source • Enquête retraite supplémentaire facultative 2009 au 31 décembre, DREES.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27"/>
  <sheetViews>
    <sheetView showGridLines="0" tabSelected="1" workbookViewId="0" topLeftCell="A1">
      <selection activeCell="A1" sqref="A1"/>
    </sheetView>
  </sheetViews>
  <sheetFormatPr defaultColWidth="11.421875" defaultRowHeight="12.75"/>
  <cols>
    <col min="1" max="1" width="3.7109375" style="2" customWidth="1"/>
    <col min="2" max="2" width="1.1484375" style="2" customWidth="1"/>
    <col min="3" max="3" width="57.57421875" style="2" customWidth="1"/>
    <col min="4" max="7" width="6.7109375" style="2" customWidth="1"/>
    <col min="8" max="8" width="9.7109375" style="2" customWidth="1"/>
    <col min="9" max="11" width="6.7109375" style="2" customWidth="1"/>
    <col min="12" max="16384" width="11.421875" style="2" customWidth="1"/>
  </cols>
  <sheetData>
    <row r="1" spans="2:8" ht="11.25">
      <c r="B1" s="1" t="s">
        <v>14</v>
      </c>
      <c r="H1" s="3"/>
    </row>
    <row r="2" ht="11.25">
      <c r="H2" s="3"/>
    </row>
    <row r="3" spans="2:11" s="1" customFormat="1" ht="44.25" customHeight="1">
      <c r="B3" s="114"/>
      <c r="C3" s="114"/>
      <c r="D3" s="102" t="s">
        <v>32</v>
      </c>
      <c r="E3" s="103"/>
      <c r="F3" s="103"/>
      <c r="G3" s="103"/>
      <c r="H3" s="4" t="s">
        <v>33</v>
      </c>
      <c r="I3" s="104" t="s">
        <v>34</v>
      </c>
      <c r="J3" s="105"/>
      <c r="K3" s="106"/>
    </row>
    <row r="4" spans="2:11" ht="10.5" customHeight="1">
      <c r="B4" s="114"/>
      <c r="C4" s="114"/>
      <c r="D4" s="4">
        <v>2006</v>
      </c>
      <c r="E4" s="4">
        <v>2007</v>
      </c>
      <c r="F4" s="4">
        <v>2008</v>
      </c>
      <c r="G4" s="4">
        <v>2009</v>
      </c>
      <c r="H4" s="4">
        <v>2009</v>
      </c>
      <c r="I4" s="4" t="s">
        <v>15</v>
      </c>
      <c r="J4" s="4" t="s">
        <v>16</v>
      </c>
      <c r="K4" s="4" t="s">
        <v>17</v>
      </c>
    </row>
    <row r="5" spans="2:11" ht="22.5" customHeight="1">
      <c r="B5" s="112" t="s">
        <v>42</v>
      </c>
      <c r="C5" s="113"/>
      <c r="D5" s="5">
        <f>D6+D7+D8+D9</f>
        <v>2004.840571</v>
      </c>
      <c r="E5" s="5">
        <f>E6+E7+E8+E9</f>
        <v>2112</v>
      </c>
      <c r="F5" s="5">
        <f>F6+F7+F8+F9</f>
        <v>2033</v>
      </c>
      <c r="G5" s="5">
        <f>G6+G7+G8+G9</f>
        <v>2047.794163</v>
      </c>
      <c r="H5" s="6">
        <f aca="true" t="shared" si="0" ref="H5:H10">G5/G$21</f>
        <v>0.15566352532842112</v>
      </c>
      <c r="I5" s="7">
        <f>E5/D5-1</f>
        <v>0.05345034939439075</v>
      </c>
      <c r="J5" s="8">
        <f>(F5-E5)/E5</f>
        <v>-0.03740530303030303</v>
      </c>
      <c r="K5" s="8">
        <f>(G5-F5)/F5</f>
        <v>0.007277010821446151</v>
      </c>
    </row>
    <row r="6" spans="2:11" ht="10.5" customHeight="1">
      <c r="B6" s="45"/>
      <c r="C6" s="85" t="s">
        <v>7</v>
      </c>
      <c r="D6" s="86">
        <v>994</v>
      </c>
      <c r="E6" s="86">
        <v>1060</v>
      </c>
      <c r="F6" s="87">
        <v>1039</v>
      </c>
      <c r="G6" s="87">
        <v>1061.848816</v>
      </c>
      <c r="H6" s="68">
        <f t="shared" si="0"/>
        <v>0.08071667213965487</v>
      </c>
      <c r="I6" s="88">
        <f aca="true" t="shared" si="1" ref="I6:I19">E6/D6-1</f>
        <v>0.06639839034205242</v>
      </c>
      <c r="J6" s="89">
        <f aca="true" t="shared" si="2" ref="J6:K19">(F6-E6)/E6</f>
        <v>-0.01981132075471698</v>
      </c>
      <c r="K6" s="89">
        <f t="shared" si="2"/>
        <v>0.021991160731472514</v>
      </c>
    </row>
    <row r="7" spans="2:11" ht="18.75" customHeight="1">
      <c r="B7" s="20"/>
      <c r="C7" s="10" t="s">
        <v>30</v>
      </c>
      <c r="D7" s="11">
        <v>794</v>
      </c>
      <c r="E7" s="11">
        <v>824</v>
      </c>
      <c r="F7" s="12">
        <v>835</v>
      </c>
      <c r="G7" s="12">
        <v>819.414755</v>
      </c>
      <c r="H7" s="13">
        <f t="shared" si="0"/>
        <v>0.062287993478094744</v>
      </c>
      <c r="I7" s="14">
        <f t="shared" si="1"/>
        <v>0.037783375314861534</v>
      </c>
      <c r="J7" s="15">
        <f t="shared" si="2"/>
        <v>0.013349514563106795</v>
      </c>
      <c r="K7" s="15">
        <f t="shared" si="2"/>
        <v>-0.01866496407185627</v>
      </c>
    </row>
    <row r="8" spans="2:11" ht="10.5" customHeight="1">
      <c r="B8" s="20"/>
      <c r="C8" s="10" t="s">
        <v>1</v>
      </c>
      <c r="D8" s="11">
        <v>156.050649</v>
      </c>
      <c r="E8" s="11">
        <v>177</v>
      </c>
      <c r="F8" s="12">
        <v>115</v>
      </c>
      <c r="G8" s="12">
        <v>119.840707</v>
      </c>
      <c r="H8" s="13">
        <f t="shared" si="0"/>
        <v>0.009109717796119332</v>
      </c>
      <c r="I8" s="14">
        <f t="shared" si="1"/>
        <v>0.13424712511128356</v>
      </c>
      <c r="J8" s="15">
        <f t="shared" si="2"/>
        <v>-0.3502824858757062</v>
      </c>
      <c r="K8" s="15">
        <f t="shared" si="2"/>
        <v>0.04209310434782604</v>
      </c>
    </row>
    <row r="9" spans="2:11" ht="10.5" customHeight="1">
      <c r="B9" s="20"/>
      <c r="C9" s="90" t="s">
        <v>5</v>
      </c>
      <c r="D9" s="11">
        <v>60.789922</v>
      </c>
      <c r="E9" s="11">
        <v>51</v>
      </c>
      <c r="F9" s="12">
        <v>44</v>
      </c>
      <c r="G9" s="12">
        <v>46.689885</v>
      </c>
      <c r="H9" s="13">
        <f t="shared" si="0"/>
        <v>0.0035491419145521653</v>
      </c>
      <c r="I9" s="14">
        <f>E9/D9-1</f>
        <v>-0.16104514824019678</v>
      </c>
      <c r="J9" s="15">
        <f>(F9-E9)/E9</f>
        <v>-0.13725490196078433</v>
      </c>
      <c r="K9" s="15">
        <f>(G9-F9)/F9</f>
        <v>0.061133749999999924</v>
      </c>
    </row>
    <row r="10" spans="2:11" ht="22.5" customHeight="1">
      <c r="B10" s="110" t="s">
        <v>31</v>
      </c>
      <c r="C10" s="110"/>
      <c r="D10" s="5">
        <f>D12+D13+D15+D16+D17+D18+D19</f>
        <v>7869.2560570000005</v>
      </c>
      <c r="E10" s="5">
        <f>E12+E13+E15+E16+E17+E18+E19</f>
        <v>8747</v>
      </c>
      <c r="F10" s="5">
        <f>F12+F13+F15+F16+F17+F18+F19</f>
        <v>10128</v>
      </c>
      <c r="G10" s="5">
        <f>G12+G13+G15+G16+G17+G18+G19</f>
        <v>10874.011375</v>
      </c>
      <c r="H10" s="6">
        <f t="shared" si="0"/>
        <v>0.8265903749887052</v>
      </c>
      <c r="I10" s="7">
        <f t="shared" si="1"/>
        <v>0.11154090509219272</v>
      </c>
      <c r="J10" s="8">
        <f t="shared" si="2"/>
        <v>0.15788270264090545</v>
      </c>
      <c r="K10" s="8">
        <f t="shared" si="2"/>
        <v>0.07365831111769353</v>
      </c>
    </row>
    <row r="11" spans="2:11" ht="10.5" customHeight="1">
      <c r="B11" s="111" t="s">
        <v>21</v>
      </c>
      <c r="C11" s="111"/>
      <c r="D11" s="86">
        <f>D12+D13</f>
        <v>2126.99539</v>
      </c>
      <c r="E11" s="86">
        <f>E12+E13</f>
        <v>2315</v>
      </c>
      <c r="F11" s="87">
        <f>F12+F13</f>
        <v>2445</v>
      </c>
      <c r="G11" s="87">
        <f>G12+G13</f>
        <v>2457.386375</v>
      </c>
      <c r="H11" s="68">
        <f>H12+H13</f>
        <v>0.18679876773656448</v>
      </c>
      <c r="I11" s="88">
        <f t="shared" si="1"/>
        <v>0.08838975903939317</v>
      </c>
      <c r="J11" s="89">
        <f t="shared" si="2"/>
        <v>0.056155507559395246</v>
      </c>
      <c r="K11" s="89">
        <f t="shared" si="2"/>
        <v>0.005066002044989793</v>
      </c>
    </row>
    <row r="12" spans="2:11" s="18" customFormat="1" ht="10.5" customHeight="1">
      <c r="B12" s="20"/>
      <c r="C12" s="90" t="s">
        <v>8</v>
      </c>
      <c r="D12" s="11">
        <v>1921.99539</v>
      </c>
      <c r="E12" s="11">
        <v>2099</v>
      </c>
      <c r="F12" s="12">
        <v>2219</v>
      </c>
      <c r="G12" s="12">
        <v>2244.386375</v>
      </c>
      <c r="H12" s="13">
        <f>G12/G$21</f>
        <v>0.17060752571916368</v>
      </c>
      <c r="I12" s="14">
        <f t="shared" si="1"/>
        <v>0.09209419071499436</v>
      </c>
      <c r="J12" s="15">
        <f t="shared" si="2"/>
        <v>0.05717008099094807</v>
      </c>
      <c r="K12" s="15">
        <f t="shared" si="2"/>
        <v>0.011440457413249231</v>
      </c>
    </row>
    <row r="13" spans="2:11" s="18" customFormat="1" ht="10.5" customHeight="1">
      <c r="B13" s="20"/>
      <c r="C13" s="90" t="s">
        <v>9</v>
      </c>
      <c r="D13" s="11">
        <v>205</v>
      </c>
      <c r="E13" s="11">
        <v>216</v>
      </c>
      <c r="F13" s="12">
        <v>226</v>
      </c>
      <c r="G13" s="12">
        <v>213</v>
      </c>
      <c r="H13" s="13">
        <f>G13/G$21</f>
        <v>0.016191242017400798</v>
      </c>
      <c r="I13" s="14">
        <f t="shared" si="1"/>
        <v>0.0536585365853659</v>
      </c>
      <c r="J13" s="15">
        <f t="shared" si="2"/>
        <v>0.046296296296296294</v>
      </c>
      <c r="K13" s="15">
        <f t="shared" si="2"/>
        <v>-0.05752212389380531</v>
      </c>
    </row>
    <row r="14" spans="2:11" s="18" customFormat="1" ht="10.5" customHeight="1">
      <c r="B14" s="108" t="s">
        <v>22</v>
      </c>
      <c r="C14" s="109"/>
      <c r="D14" s="11">
        <f>SUM(D15:D19)</f>
        <v>5742.2606670000005</v>
      </c>
      <c r="E14" s="11">
        <f>SUM(E15:E19)</f>
        <v>6432</v>
      </c>
      <c r="F14" s="11">
        <f>SUM(F15:F19)</f>
        <v>7683</v>
      </c>
      <c r="G14" s="11">
        <f>SUM(G15:G19)</f>
        <v>8416.625</v>
      </c>
      <c r="H14" s="13">
        <f>SUM(H15:H19)</f>
        <v>0.6397916072521408</v>
      </c>
      <c r="I14" s="14">
        <f t="shared" si="1"/>
        <v>0.12011633971335334</v>
      </c>
      <c r="J14" s="15">
        <f t="shared" si="2"/>
        <v>0.19449626865671643</v>
      </c>
      <c r="K14" s="15">
        <f t="shared" si="2"/>
        <v>0.09548678901470779</v>
      </c>
    </row>
    <row r="15" spans="2:11" s="18" customFormat="1" ht="10.5" customHeight="1">
      <c r="B15" s="20"/>
      <c r="C15" s="90" t="s">
        <v>3</v>
      </c>
      <c r="D15" s="11">
        <v>386.558623</v>
      </c>
      <c r="E15" s="11">
        <v>685</v>
      </c>
      <c r="F15" s="12">
        <v>831</v>
      </c>
      <c r="G15" s="12">
        <v>930</v>
      </c>
      <c r="H15" s="13">
        <f aca="true" t="shared" si="3" ref="H15:H20">G15/G$21</f>
        <v>0.07069415528724292</v>
      </c>
      <c r="I15" s="14">
        <f t="shared" si="1"/>
        <v>0.7720468752808032</v>
      </c>
      <c r="J15" s="15">
        <f t="shared" si="2"/>
        <v>0.21313868613138687</v>
      </c>
      <c r="K15" s="15">
        <f t="shared" si="2"/>
        <v>0.11913357400722022</v>
      </c>
    </row>
    <row r="16" spans="2:11" s="18" customFormat="1" ht="10.5" customHeight="1">
      <c r="B16" s="20"/>
      <c r="C16" s="90" t="s">
        <v>4</v>
      </c>
      <c r="D16" s="92">
        <v>47</v>
      </c>
      <c r="E16" s="92">
        <v>47</v>
      </c>
      <c r="F16" s="12">
        <v>61</v>
      </c>
      <c r="G16" s="12">
        <v>71</v>
      </c>
      <c r="H16" s="13">
        <f t="shared" si="3"/>
        <v>0.005397080672466932</v>
      </c>
      <c r="I16" s="14">
        <f t="shared" si="1"/>
        <v>0</v>
      </c>
      <c r="J16" s="15">
        <f t="shared" si="2"/>
        <v>0.2978723404255319</v>
      </c>
      <c r="K16" s="15">
        <f t="shared" si="2"/>
        <v>0.16393442622950818</v>
      </c>
    </row>
    <row r="17" spans="2:11" s="18" customFormat="1" ht="10.5" customHeight="1">
      <c r="B17" s="20"/>
      <c r="C17" s="90" t="s">
        <v>10</v>
      </c>
      <c r="D17" s="11">
        <v>2269.953824</v>
      </c>
      <c r="E17" s="11">
        <v>2042</v>
      </c>
      <c r="F17" s="12">
        <v>2941</v>
      </c>
      <c r="G17" s="12">
        <v>2880.972</v>
      </c>
      <c r="H17" s="13">
        <f t="shared" si="3"/>
        <v>0.21899772252279442</v>
      </c>
      <c r="I17" s="14">
        <f t="shared" si="1"/>
        <v>-0.10042222955809355</v>
      </c>
      <c r="J17" s="15">
        <f t="shared" si="2"/>
        <v>0.44025465230166505</v>
      </c>
      <c r="K17" s="15">
        <f t="shared" si="2"/>
        <v>-0.02041074464467861</v>
      </c>
    </row>
    <row r="18" spans="2:11" s="18" customFormat="1" ht="10.5" customHeight="1">
      <c r="B18" s="20"/>
      <c r="C18" s="90" t="s">
        <v>11</v>
      </c>
      <c r="D18" s="11">
        <v>218.935504</v>
      </c>
      <c r="E18" s="11">
        <v>248</v>
      </c>
      <c r="F18" s="12">
        <v>249</v>
      </c>
      <c r="G18" s="12">
        <v>236.653</v>
      </c>
      <c r="H18" s="13">
        <f t="shared" si="3"/>
        <v>0.017989230033539676</v>
      </c>
      <c r="I18" s="14">
        <f t="shared" si="1"/>
        <v>0.13275368987206382</v>
      </c>
      <c r="J18" s="15">
        <f t="shared" si="2"/>
        <v>0.004032258064516129</v>
      </c>
      <c r="K18" s="15">
        <f t="shared" si="2"/>
        <v>-0.04958634538152614</v>
      </c>
    </row>
    <row r="19" spans="2:11" s="18" customFormat="1" ht="10.5" customHeight="1">
      <c r="B19" s="20"/>
      <c r="C19" s="90" t="s">
        <v>12</v>
      </c>
      <c r="D19" s="11">
        <v>2819.812716</v>
      </c>
      <c r="E19" s="11">
        <v>3410</v>
      </c>
      <c r="F19" s="12">
        <v>3601</v>
      </c>
      <c r="G19" s="12">
        <v>4298</v>
      </c>
      <c r="H19" s="13">
        <f t="shared" si="3"/>
        <v>0.32671341873609683</v>
      </c>
      <c r="I19" s="14">
        <f t="shared" si="1"/>
        <v>0.20930017112526556</v>
      </c>
      <c r="J19" s="15">
        <f t="shared" si="2"/>
        <v>0.056011730205278595</v>
      </c>
      <c r="K19" s="15">
        <f t="shared" si="2"/>
        <v>0.1935573451818939</v>
      </c>
    </row>
    <row r="20" spans="2:11" s="18" customFormat="1" ht="10.5" customHeight="1">
      <c r="B20" s="93" t="s">
        <v>13</v>
      </c>
      <c r="C20" s="94"/>
      <c r="D20" s="95" t="s">
        <v>2</v>
      </c>
      <c r="E20" s="5">
        <v>112.686772</v>
      </c>
      <c r="F20" s="96">
        <v>219.433559</v>
      </c>
      <c r="G20" s="96">
        <v>233.454557</v>
      </c>
      <c r="H20" s="6">
        <f t="shared" si="3"/>
        <v>0.017746099682873658</v>
      </c>
      <c r="I20" s="97" t="s">
        <v>2</v>
      </c>
      <c r="J20" s="8">
        <f>(F20-E20)/E20</f>
        <v>0.9472876461489197</v>
      </c>
      <c r="K20" s="8">
        <f>(G20-F20)/F20</f>
        <v>0.06389632499193067</v>
      </c>
    </row>
    <row r="21" spans="2:11" ht="10.5" customHeight="1">
      <c r="B21" s="107" t="s">
        <v>20</v>
      </c>
      <c r="C21" s="107"/>
      <c r="D21" s="96">
        <f>D5+D10</f>
        <v>9874.096628000001</v>
      </c>
      <c r="E21" s="96">
        <f>E5+E10+E20</f>
        <v>10971.686772</v>
      </c>
      <c r="F21" s="96">
        <f>F5+F10+F20</f>
        <v>12380.433559</v>
      </c>
      <c r="G21" s="96">
        <f>G5+G10+G20</f>
        <v>13155.260095</v>
      </c>
      <c r="H21" s="6">
        <f>G21/G21</f>
        <v>1</v>
      </c>
      <c r="I21" s="7">
        <f>E21/D21-1</f>
        <v>0.11115853787449859</v>
      </c>
      <c r="J21" s="8">
        <f>(F21-E21)/E21</f>
        <v>0.12839837814137703</v>
      </c>
      <c r="K21" s="8">
        <f>(G21-F21)/F21</f>
        <v>0.06258476589753496</v>
      </c>
    </row>
    <row r="22" spans="2:11" ht="11.25">
      <c r="B22" s="16"/>
      <c r="C22" s="9"/>
      <c r="D22" s="17"/>
      <c r="E22" s="17"/>
      <c r="H22" s="3"/>
      <c r="K22" s="18"/>
    </row>
    <row r="23" spans="2:11" ht="11.25">
      <c r="B23" s="98"/>
      <c r="C23" s="99"/>
      <c r="D23" s="99"/>
      <c r="E23" s="99"/>
      <c r="F23" s="99"/>
      <c r="G23" s="99"/>
      <c r="H23" s="99"/>
      <c r="I23" s="99"/>
      <c r="K23" s="18"/>
    </row>
    <row r="24" spans="2:11" ht="11.25">
      <c r="B24" s="100"/>
      <c r="C24" s="101"/>
      <c r="D24" s="101"/>
      <c r="E24" s="101"/>
      <c r="F24" s="101"/>
      <c r="G24" s="101"/>
      <c r="H24" s="101"/>
      <c r="I24" s="101"/>
      <c r="K24" s="18"/>
    </row>
    <row r="25" spans="2:11" ht="11.25">
      <c r="B25" s="99"/>
      <c r="C25" s="99"/>
      <c r="D25" s="99"/>
      <c r="E25" s="99"/>
      <c r="F25" s="99"/>
      <c r="G25" s="99"/>
      <c r="H25" s="99"/>
      <c r="I25" s="99"/>
      <c r="K25" s="18"/>
    </row>
    <row r="26" spans="3:11" ht="11.25">
      <c r="C26" s="19"/>
      <c r="D26" s="19"/>
      <c r="E26" s="19"/>
      <c r="F26" s="19"/>
      <c r="G26" s="19"/>
      <c r="H26" s="19"/>
      <c r="I26" s="19"/>
      <c r="K26" s="18"/>
    </row>
    <row r="27" ht="11.25">
      <c r="H27" s="3"/>
    </row>
  </sheetData>
  <mergeCells count="11">
    <mergeCell ref="B3:C4"/>
    <mergeCell ref="B23:I23"/>
    <mergeCell ref="B24:I24"/>
    <mergeCell ref="B25:I25"/>
    <mergeCell ref="D3:G3"/>
    <mergeCell ref="I3:K3"/>
    <mergeCell ref="B21:C21"/>
    <mergeCell ref="B14:C14"/>
    <mergeCell ref="B10:C10"/>
    <mergeCell ref="B11:C11"/>
    <mergeCell ref="B5:C5"/>
  </mergeCells>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N50"/>
  <sheetViews>
    <sheetView showGridLines="0" workbookViewId="0" topLeftCell="A1">
      <selection activeCell="A1" sqref="A1"/>
    </sheetView>
  </sheetViews>
  <sheetFormatPr defaultColWidth="11.421875" defaultRowHeight="12.75"/>
  <cols>
    <col min="1" max="1" width="3.7109375" style="2" customWidth="1"/>
    <col min="2" max="2" width="40.57421875" style="2" customWidth="1"/>
    <col min="3" max="3" width="11.00390625" style="2" customWidth="1"/>
    <col min="4" max="4" width="14.28125" style="2" customWidth="1"/>
    <col min="5" max="5" width="9.140625" style="2" customWidth="1"/>
    <col min="6" max="6" width="11.28125" style="2" customWidth="1"/>
    <col min="7" max="7" width="17.57421875" style="2" customWidth="1"/>
    <col min="8" max="8" width="18.57421875" style="2" customWidth="1"/>
    <col min="9" max="10" width="6.421875" style="2" customWidth="1"/>
    <col min="11" max="11" width="6.421875" style="3" customWidth="1"/>
    <col min="12" max="12" width="14.28125" style="2" bestFit="1" customWidth="1"/>
    <col min="13" max="16384" width="11.421875" style="2" customWidth="1"/>
  </cols>
  <sheetData>
    <row r="1" ht="11.25">
      <c r="B1" s="1" t="s">
        <v>126</v>
      </c>
    </row>
    <row r="3" spans="2:12" ht="41.25" customHeight="1">
      <c r="B3" s="114"/>
      <c r="C3" s="292" t="s">
        <v>127</v>
      </c>
      <c r="D3" s="292" t="s">
        <v>128</v>
      </c>
      <c r="E3" s="292" t="s">
        <v>129</v>
      </c>
      <c r="F3" s="292" t="s">
        <v>130</v>
      </c>
      <c r="G3" s="292" t="s">
        <v>131</v>
      </c>
      <c r="H3" s="292" t="s">
        <v>132</v>
      </c>
      <c r="I3" s="102" t="s">
        <v>133</v>
      </c>
      <c r="J3" s="102"/>
      <c r="K3" s="102"/>
      <c r="L3" s="293"/>
    </row>
    <row r="4" spans="2:12" ht="86.25" customHeight="1">
      <c r="B4" s="294"/>
      <c r="C4" s="295"/>
      <c r="D4" s="295"/>
      <c r="E4" s="295"/>
      <c r="F4" s="295"/>
      <c r="G4" s="295"/>
      <c r="H4" s="295"/>
      <c r="I4" s="296" t="s">
        <v>134</v>
      </c>
      <c r="J4" s="297" t="s">
        <v>135</v>
      </c>
      <c r="K4" s="298" t="s">
        <v>136</v>
      </c>
      <c r="L4" s="293"/>
    </row>
    <row r="5" spans="2:14" ht="19.5" customHeight="1">
      <c r="B5" s="21" t="s">
        <v>186</v>
      </c>
      <c r="C5" s="299">
        <f>SUM(C6:C9)</f>
        <v>808.663</v>
      </c>
      <c r="D5" s="299">
        <v>1559.7146400911133</v>
      </c>
      <c r="E5" s="300">
        <f>SUM(E6:E9)</f>
        <v>14.874</v>
      </c>
      <c r="F5" s="301">
        <v>3292.8110125050425</v>
      </c>
      <c r="G5" s="302">
        <f>SUM(G6:G9)</f>
        <v>0.4195525921778893</v>
      </c>
      <c r="H5" s="302">
        <f>SUM(H6:H9)</f>
        <v>0.4097093170278951</v>
      </c>
      <c r="I5" s="303">
        <v>0.9436168422506714</v>
      </c>
      <c r="J5" s="303">
        <v>0.05634897026394366</v>
      </c>
      <c r="K5" s="303">
        <v>3.4187485384891734E-05</v>
      </c>
      <c r="L5" s="304"/>
      <c r="N5" s="305"/>
    </row>
    <row r="6" spans="2:14" ht="15" customHeight="1">
      <c r="B6" s="306" t="s">
        <v>79</v>
      </c>
      <c r="C6" s="307">
        <v>1.658</v>
      </c>
      <c r="D6" s="307">
        <v>2018.69963811821</v>
      </c>
      <c r="E6" s="308">
        <v>14.269</v>
      </c>
      <c r="F6" s="309">
        <v>3326.442778050319</v>
      </c>
      <c r="G6" s="310">
        <v>0.001113345399319706</v>
      </c>
      <c r="H6" s="310">
        <v>0.015888559373193115</v>
      </c>
      <c r="I6" s="311">
        <v>0.06579607185535796</v>
      </c>
      <c r="J6" s="311">
        <v>0.9330766680193474</v>
      </c>
      <c r="K6" s="311">
        <v>0.0011272601252946789</v>
      </c>
      <c r="L6" s="312"/>
      <c r="N6" s="305"/>
    </row>
    <row r="7" spans="2:14" ht="30" customHeight="1">
      <c r="B7" s="313" t="s">
        <v>137</v>
      </c>
      <c r="C7" s="307">
        <v>424.176</v>
      </c>
      <c r="D7" s="307">
        <v>1499.3948974010789</v>
      </c>
      <c r="E7" s="314" t="s">
        <v>138</v>
      </c>
      <c r="F7" s="314" t="s">
        <v>138</v>
      </c>
      <c r="G7" s="310">
        <v>0.21156109606953263</v>
      </c>
      <c r="H7" s="310">
        <v>0.19887501067643187</v>
      </c>
      <c r="I7" s="311">
        <v>1</v>
      </c>
      <c r="J7" s="311">
        <v>0</v>
      </c>
      <c r="K7" s="311">
        <v>0</v>
      </c>
      <c r="L7" s="312"/>
      <c r="N7" s="305"/>
    </row>
    <row r="8" spans="2:14" ht="15" customHeight="1">
      <c r="B8" s="313" t="s">
        <v>1</v>
      </c>
      <c r="C8" s="307">
        <v>345.522</v>
      </c>
      <c r="D8" s="307">
        <v>1588.9164886751062</v>
      </c>
      <c r="E8" s="314" t="s">
        <v>138</v>
      </c>
      <c r="F8" s="314" t="s">
        <v>138</v>
      </c>
      <c r="G8" s="310">
        <v>0.18262089388025557</v>
      </c>
      <c r="H8" s="310">
        <v>0.17167018367232642</v>
      </c>
      <c r="I8" s="311">
        <v>1</v>
      </c>
      <c r="J8" s="311">
        <v>0</v>
      </c>
      <c r="K8" s="311">
        <v>0</v>
      </c>
      <c r="L8" s="312"/>
      <c r="N8" s="305"/>
    </row>
    <row r="9" spans="2:14" ht="15" customHeight="1">
      <c r="B9" s="34" t="s">
        <v>5</v>
      </c>
      <c r="C9" s="315">
        <v>37.307</v>
      </c>
      <c r="D9" s="315">
        <v>1954.6890127858044</v>
      </c>
      <c r="E9" s="316">
        <v>0.605</v>
      </c>
      <c r="F9" s="316" t="s">
        <v>65</v>
      </c>
      <c r="G9" s="317">
        <v>0.024257256828781416</v>
      </c>
      <c r="H9" s="317">
        <v>0.02327556330594365</v>
      </c>
      <c r="I9" s="318">
        <v>0.9796837254826781</v>
      </c>
      <c r="J9" s="318">
        <v>0.02031627451732191</v>
      </c>
      <c r="K9" s="318">
        <v>0</v>
      </c>
      <c r="L9" s="312"/>
      <c r="N9" s="305"/>
    </row>
    <row r="10" spans="2:14" ht="30" customHeight="1">
      <c r="B10" s="21" t="s">
        <v>31</v>
      </c>
      <c r="C10" s="299"/>
      <c r="D10" s="299">
        <v>2624.391610664102</v>
      </c>
      <c r="E10" s="300"/>
      <c r="F10" s="319"/>
      <c r="G10" s="302">
        <f>G11+G14</f>
        <v>0.5372305767602907</v>
      </c>
      <c r="H10" s="302">
        <f>H11+H14</f>
        <v>0.5484441039811926</v>
      </c>
      <c r="I10" s="303"/>
      <c r="J10" s="303"/>
      <c r="K10" s="303"/>
      <c r="L10" s="304"/>
      <c r="N10" s="305"/>
    </row>
    <row r="11" spans="2:14" ht="15" customHeight="1">
      <c r="B11" s="320" t="s">
        <v>21</v>
      </c>
      <c r="C11" s="321">
        <f>C12+C13</f>
        <v>127.803</v>
      </c>
      <c r="D11" s="321">
        <v>1442.96683958906</v>
      </c>
      <c r="E11" s="322">
        <f>E12+E13</f>
        <v>6.538</v>
      </c>
      <c r="F11" s="323">
        <v>6326.475221780361</v>
      </c>
      <c r="G11" s="324">
        <f>G12+G13</f>
        <v>0.06134385810956146</v>
      </c>
      <c r="H11" s="324">
        <f>H12+H13</f>
        <v>0.07059918535255448</v>
      </c>
      <c r="I11" s="325">
        <v>0.8168001418880582</v>
      </c>
      <c r="J11" s="325">
        <v>0.18319985811194187</v>
      </c>
      <c r="K11" s="325">
        <v>0</v>
      </c>
      <c r="L11" s="304"/>
      <c r="N11" s="305"/>
    </row>
    <row r="12" spans="2:14" ht="15" customHeight="1">
      <c r="B12" s="306" t="s">
        <v>139</v>
      </c>
      <c r="C12" s="307">
        <v>101.386</v>
      </c>
      <c r="D12" s="307">
        <v>1577.0619119010514</v>
      </c>
      <c r="E12" s="308">
        <v>2.52</v>
      </c>
      <c r="F12" s="309">
        <v>7291.874603174603</v>
      </c>
      <c r="G12" s="310">
        <v>0.0531863784670353</v>
      </c>
      <c r="H12" s="310">
        <v>0.05574299833916389</v>
      </c>
      <c r="I12" s="311">
        <v>0.8969216395069336</v>
      </c>
      <c r="J12" s="311">
        <v>0.10307836049306637</v>
      </c>
      <c r="K12" s="311">
        <v>0</v>
      </c>
      <c r="L12" s="312"/>
      <c r="N12" s="305"/>
    </row>
    <row r="13" spans="2:14" ht="15" customHeight="1">
      <c r="B13" s="313" t="s">
        <v>140</v>
      </c>
      <c r="C13" s="307">
        <v>26.417</v>
      </c>
      <c r="D13" s="307">
        <v>928.3223681720104</v>
      </c>
      <c r="E13" s="308">
        <v>4.018</v>
      </c>
      <c r="F13" s="309">
        <v>5721.496017919363</v>
      </c>
      <c r="G13" s="310">
        <v>0.008157479642526156</v>
      </c>
      <c r="H13" s="310">
        <v>0.014856187013390587</v>
      </c>
      <c r="I13" s="311">
        <v>0.5161703433620506</v>
      </c>
      <c r="J13" s="311">
        <v>0.4838296566379494</v>
      </c>
      <c r="K13" s="311">
        <v>0</v>
      </c>
      <c r="L13" s="312"/>
      <c r="N13" s="305"/>
    </row>
    <row r="14" spans="2:14" ht="15" customHeight="1">
      <c r="B14" s="320" t="s">
        <v>22</v>
      </c>
      <c r="C14" s="321">
        <f>C17+C19</f>
        <v>486.841</v>
      </c>
      <c r="D14" s="326">
        <v>2934.0218335059317</v>
      </c>
      <c r="E14" s="322">
        <v>13.653</v>
      </c>
      <c r="F14" s="327"/>
      <c r="G14" s="324">
        <f>SUM(G16:G19)</f>
        <v>0.47588671865072923</v>
      </c>
      <c r="H14" s="324">
        <f>SUM(H16:H19)</f>
        <v>0.4778449186286381</v>
      </c>
      <c r="I14" s="325">
        <v>0.8910585381211428</v>
      </c>
      <c r="J14" s="325">
        <v>0.05612698892870248</v>
      </c>
      <c r="K14" s="325">
        <v>0.05281447295015475</v>
      </c>
      <c r="L14" s="304"/>
      <c r="N14" s="305"/>
    </row>
    <row r="15" spans="2:14" ht="15" customHeight="1">
      <c r="B15" s="306" t="s">
        <v>24</v>
      </c>
      <c r="C15" s="314" t="s">
        <v>138</v>
      </c>
      <c r="D15" s="314" t="s">
        <v>138</v>
      </c>
      <c r="E15" s="314" t="s">
        <v>138</v>
      </c>
      <c r="F15" s="314" t="s">
        <v>138</v>
      </c>
      <c r="G15" s="314" t="s">
        <v>138</v>
      </c>
      <c r="H15" s="314" t="s">
        <v>138</v>
      </c>
      <c r="I15" s="311">
        <v>0</v>
      </c>
      <c r="J15" s="311">
        <v>0</v>
      </c>
      <c r="K15" s="311">
        <v>1</v>
      </c>
      <c r="L15" s="304"/>
      <c r="N15" s="305"/>
    </row>
    <row r="16" spans="2:14" ht="15" customHeight="1">
      <c r="B16" s="306" t="s">
        <v>4</v>
      </c>
      <c r="C16" s="328" t="s">
        <v>65</v>
      </c>
      <c r="D16" s="328" t="s">
        <v>65</v>
      </c>
      <c r="E16" s="308" t="s">
        <v>65</v>
      </c>
      <c r="F16" s="308" t="s">
        <v>65</v>
      </c>
      <c r="G16" s="329" t="s">
        <v>65</v>
      </c>
      <c r="H16" s="310">
        <v>0.00021369644582676196</v>
      </c>
      <c r="I16" s="311">
        <v>0.1682915146016709</v>
      </c>
      <c r="J16" s="311">
        <v>0.8317084853983291</v>
      </c>
      <c r="K16" s="311">
        <v>0</v>
      </c>
      <c r="L16" s="312"/>
      <c r="N16" s="305"/>
    </row>
    <row r="17" spans="2:14" ht="15" customHeight="1">
      <c r="B17" s="306" t="s">
        <v>141</v>
      </c>
      <c r="C17" s="307">
        <v>356.554</v>
      </c>
      <c r="D17" s="307">
        <v>2321.3992018039344</v>
      </c>
      <c r="E17" s="308">
        <v>13.895</v>
      </c>
      <c r="F17" s="309">
        <v>3329.061460957179</v>
      </c>
      <c r="G17" s="310">
        <v>0.2753270180676752</v>
      </c>
      <c r="H17" s="310">
        <v>0.27459342058027925</v>
      </c>
      <c r="I17" s="311">
        <v>0.9465343809848227</v>
      </c>
      <c r="J17" s="311">
        <v>0.05346561901517732</v>
      </c>
      <c r="K17" s="311">
        <v>0</v>
      </c>
      <c r="L17" s="312"/>
      <c r="N17" s="305"/>
    </row>
    <row r="18" spans="2:14" ht="15" customHeight="1">
      <c r="B18" s="306" t="s">
        <v>142</v>
      </c>
      <c r="C18" s="328" t="s">
        <v>65</v>
      </c>
      <c r="D18" s="328" t="s">
        <v>65</v>
      </c>
      <c r="E18" s="308" t="s">
        <v>65</v>
      </c>
      <c r="F18" s="308" t="s">
        <v>65</v>
      </c>
      <c r="G18" s="310">
        <v>0.0015516836285888484</v>
      </c>
      <c r="H18" s="310">
        <v>0.0015846866145500986</v>
      </c>
      <c r="I18" s="311">
        <v>0.08412261118491644</v>
      </c>
      <c r="J18" s="311">
        <v>0.023405254757187036</v>
      </c>
      <c r="K18" s="311">
        <v>0.8924721340578965</v>
      </c>
      <c r="L18" s="312"/>
      <c r="N18" s="305"/>
    </row>
    <row r="19" spans="2:14" ht="15" customHeight="1">
      <c r="B19" s="34" t="s">
        <v>143</v>
      </c>
      <c r="C19" s="315">
        <v>130.287</v>
      </c>
      <c r="D19" s="330">
        <v>4591.93572651147</v>
      </c>
      <c r="E19" s="316" t="s">
        <v>27</v>
      </c>
      <c r="F19" s="316" t="s">
        <v>27</v>
      </c>
      <c r="G19" s="317">
        <v>0.19900801695446518</v>
      </c>
      <c r="H19" s="317">
        <v>0.20145311498798202</v>
      </c>
      <c r="I19" s="318">
        <v>0.9346508343092542</v>
      </c>
      <c r="J19" s="318">
        <v>0.06534916569074575</v>
      </c>
      <c r="K19" s="318">
        <v>0</v>
      </c>
      <c r="L19" s="312"/>
      <c r="N19" s="305"/>
    </row>
    <row r="20" spans="2:14" s="1" customFormat="1" ht="15" customHeight="1">
      <c r="B20" s="93" t="s">
        <v>144</v>
      </c>
      <c r="C20" s="299">
        <v>98.328</v>
      </c>
      <c r="D20" s="299">
        <v>1320.054806362379</v>
      </c>
      <c r="E20" s="300">
        <v>0.674</v>
      </c>
      <c r="F20" s="300" t="s">
        <v>65</v>
      </c>
      <c r="G20" s="331">
        <v>0.043176044814539676</v>
      </c>
      <c r="H20" s="331">
        <v>0.0418324532917433</v>
      </c>
      <c r="I20" s="303">
        <v>0.9702282787063571</v>
      </c>
      <c r="J20" s="303">
        <v>0.0297717212936429</v>
      </c>
      <c r="K20" s="303">
        <v>0</v>
      </c>
      <c r="L20" s="332"/>
      <c r="N20" s="333"/>
    </row>
    <row r="21" spans="2:14" ht="14.25" customHeight="1">
      <c r="B21" s="2" t="s">
        <v>145</v>
      </c>
      <c r="N21" s="305"/>
    </row>
    <row r="22" ht="11.25">
      <c r="B22" s="2" t="s">
        <v>146</v>
      </c>
    </row>
    <row r="23" spans="2:11" ht="11.25">
      <c r="B23" s="99" t="s">
        <v>187</v>
      </c>
      <c r="C23" s="99"/>
      <c r="D23" s="99"/>
      <c r="E23" s="99"/>
      <c r="F23" s="99"/>
      <c r="G23" s="99"/>
      <c r="H23" s="99"/>
      <c r="I23" s="99"/>
      <c r="J23" s="99"/>
      <c r="K23" s="99"/>
    </row>
    <row r="24" spans="2:11" ht="27" customHeight="1">
      <c r="B24" s="99"/>
      <c r="C24" s="99"/>
      <c r="D24" s="99"/>
      <c r="E24" s="99"/>
      <c r="F24" s="99"/>
      <c r="G24" s="99"/>
      <c r="H24" s="99"/>
      <c r="I24" s="99"/>
      <c r="J24" s="99"/>
      <c r="K24" s="99"/>
    </row>
    <row r="25" spans="2:11" ht="11.25">
      <c r="B25" s="99" t="s">
        <v>147</v>
      </c>
      <c r="C25" s="99"/>
      <c r="D25" s="99"/>
      <c r="E25" s="99"/>
      <c r="F25" s="99"/>
      <c r="G25" s="99"/>
      <c r="H25" s="99"/>
      <c r="I25" s="99"/>
      <c r="J25" s="99"/>
      <c r="K25" s="99"/>
    </row>
    <row r="26" spans="2:11" ht="11.25">
      <c r="B26" s="99"/>
      <c r="C26" s="99"/>
      <c r="D26" s="99"/>
      <c r="E26" s="99"/>
      <c r="F26" s="99"/>
      <c r="G26" s="99"/>
      <c r="H26" s="99"/>
      <c r="I26" s="99"/>
      <c r="J26" s="99"/>
      <c r="K26" s="99"/>
    </row>
    <row r="27" spans="2:11" ht="11.25">
      <c r="B27" s="99"/>
      <c r="C27" s="99"/>
      <c r="D27" s="99"/>
      <c r="E27" s="99"/>
      <c r="F27" s="99"/>
      <c r="G27" s="99"/>
      <c r="H27" s="99"/>
      <c r="I27" s="99"/>
      <c r="J27" s="99"/>
      <c r="K27" s="99"/>
    </row>
    <row r="28" spans="2:11" ht="11.25">
      <c r="B28" s="99"/>
      <c r="C28" s="99"/>
      <c r="D28" s="99"/>
      <c r="E28" s="99"/>
      <c r="F28" s="99"/>
      <c r="G28" s="99"/>
      <c r="H28" s="99"/>
      <c r="I28" s="99"/>
      <c r="J28" s="99"/>
      <c r="K28" s="99"/>
    </row>
    <row r="29" spans="2:11" ht="11.25">
      <c r="B29" s="99"/>
      <c r="C29" s="99"/>
      <c r="D29" s="99"/>
      <c r="E29" s="99"/>
      <c r="F29" s="99"/>
      <c r="G29" s="99"/>
      <c r="H29" s="99"/>
      <c r="I29" s="99"/>
      <c r="J29" s="99"/>
      <c r="K29" s="99"/>
    </row>
    <row r="30" ht="11.25">
      <c r="B30" s="2" t="s">
        <v>148</v>
      </c>
    </row>
    <row r="31" spans="2:6" ht="11.25">
      <c r="B31" s="2" t="s">
        <v>149</v>
      </c>
      <c r="C31" s="18"/>
      <c r="D31" s="18"/>
      <c r="E31" s="18"/>
      <c r="F31" s="18"/>
    </row>
    <row r="32" spans="2:6" ht="11.25">
      <c r="B32" s="18"/>
      <c r="C32" s="334"/>
      <c r="D32" s="335"/>
      <c r="E32" s="335"/>
      <c r="F32" s="336"/>
    </row>
    <row r="33" spans="2:6" ht="11.25">
      <c r="B33" s="82"/>
      <c r="C33" s="337"/>
      <c r="D33" s="17"/>
      <c r="E33" s="17"/>
      <c r="F33" s="338"/>
    </row>
    <row r="34" spans="2:6" ht="11.25">
      <c r="B34" s="9"/>
      <c r="E34" s="17"/>
      <c r="F34" s="337"/>
    </row>
    <row r="35" spans="2:6" ht="11.25">
      <c r="B35" s="9"/>
      <c r="C35" s="337"/>
      <c r="D35" s="17"/>
      <c r="E35" s="17"/>
      <c r="F35" s="337"/>
    </row>
    <row r="36" spans="2:6" ht="11.25">
      <c r="B36" s="9"/>
      <c r="C36" s="337"/>
      <c r="D36" s="44"/>
      <c r="E36" s="44"/>
      <c r="F36" s="337"/>
    </row>
    <row r="37" spans="2:6" ht="11.25">
      <c r="B37" s="9"/>
      <c r="E37" s="17"/>
      <c r="F37" s="337"/>
    </row>
    <row r="38" spans="2:6" ht="11.25">
      <c r="B38" s="82"/>
      <c r="E38" s="17"/>
      <c r="F38" s="337"/>
    </row>
    <row r="39" spans="2:6" ht="11.25">
      <c r="B39" s="84"/>
      <c r="E39" s="17"/>
      <c r="F39" s="338"/>
    </row>
    <row r="40" spans="2:6" ht="11.25">
      <c r="B40" s="9"/>
      <c r="E40" s="17"/>
      <c r="F40" s="337"/>
    </row>
    <row r="41" spans="2:6" ht="11.25">
      <c r="B41" s="9"/>
      <c r="C41" s="23"/>
      <c r="D41" s="44"/>
      <c r="E41" s="44"/>
      <c r="F41" s="339"/>
    </row>
    <row r="42" spans="2:6" ht="11.25">
      <c r="B42" s="84"/>
      <c r="C42" s="23"/>
      <c r="D42" s="44"/>
      <c r="E42" s="44"/>
      <c r="F42" s="340"/>
    </row>
    <row r="43" spans="2:6" ht="11.25">
      <c r="B43" s="9"/>
      <c r="C43" s="337"/>
      <c r="D43" s="44"/>
      <c r="E43" s="44"/>
      <c r="F43" s="337"/>
    </row>
    <row r="44" spans="2:6" ht="11.25">
      <c r="B44" s="9"/>
      <c r="C44" s="23"/>
      <c r="D44" s="17"/>
      <c r="E44" s="44"/>
      <c r="F44" s="341"/>
    </row>
    <row r="45" spans="2:6" ht="11.25">
      <c r="B45" s="9"/>
      <c r="C45" s="337"/>
      <c r="D45" s="44"/>
      <c r="E45" s="44"/>
      <c r="F45" s="341"/>
    </row>
    <row r="46" spans="2:6" ht="11.25">
      <c r="B46" s="9"/>
      <c r="C46" s="337"/>
      <c r="D46" s="44"/>
      <c r="E46" s="17"/>
      <c r="F46" s="341"/>
    </row>
    <row r="47" spans="2:6" ht="11.25">
      <c r="B47" s="9"/>
      <c r="C47" s="23"/>
      <c r="D47" s="17"/>
      <c r="E47" s="17"/>
      <c r="F47" s="341"/>
    </row>
    <row r="48" spans="2:6" ht="11.25">
      <c r="B48" s="18"/>
      <c r="F48" s="18"/>
    </row>
    <row r="49" spans="2:6" ht="11.25">
      <c r="B49" s="18"/>
      <c r="E49" s="18"/>
      <c r="F49" s="18"/>
    </row>
    <row r="50" spans="2:6" ht="11.25">
      <c r="B50" s="18"/>
      <c r="C50" s="18"/>
      <c r="D50" s="18"/>
      <c r="E50" s="18"/>
      <c r="F50" s="18"/>
    </row>
  </sheetData>
  <mergeCells count="10">
    <mergeCell ref="B23:K24"/>
    <mergeCell ref="B25:K29"/>
    <mergeCell ref="F3:F4"/>
    <mergeCell ref="G3:G4"/>
    <mergeCell ref="H3:H4"/>
    <mergeCell ref="I3:K3"/>
    <mergeCell ref="B3:B4"/>
    <mergeCell ref="C3:C4"/>
    <mergeCell ref="D3:D4"/>
    <mergeCell ref="E3:E4"/>
  </mergeCells>
  <printOptions/>
  <pageMargins left="0.36" right="0.2" top="1" bottom="1" header="0.4921259845" footer="0.4921259845"/>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B1:BY62"/>
  <sheetViews>
    <sheetView showGridLines="0" workbookViewId="0" topLeftCell="A1">
      <selection activeCell="A1" sqref="A1"/>
    </sheetView>
  </sheetViews>
  <sheetFormatPr defaultColWidth="11.421875" defaultRowHeight="12.75"/>
  <cols>
    <col min="1" max="1" width="3.7109375" style="343" customWidth="1"/>
    <col min="2" max="2" width="71.8515625" style="343" customWidth="1"/>
    <col min="3" max="3" width="13.28125" style="343" customWidth="1"/>
    <col min="4" max="4" width="11.7109375" style="343" customWidth="1"/>
    <col min="5" max="5" width="15.28125" style="343" customWidth="1"/>
    <col min="6" max="6" width="13.57421875" style="343" customWidth="1"/>
    <col min="7" max="16384" width="11.421875" style="343" customWidth="1"/>
  </cols>
  <sheetData>
    <row r="1" spans="2:7" ht="11.25">
      <c r="B1" s="342" t="s">
        <v>150</v>
      </c>
      <c r="G1" s="344"/>
    </row>
    <row r="2" ht="11.25">
      <c r="B2" s="343" t="s">
        <v>151</v>
      </c>
    </row>
    <row r="4" ht="11.25">
      <c r="F4" s="345" t="s">
        <v>88</v>
      </c>
    </row>
    <row r="5" spans="2:6" s="342" customFormat="1" ht="11.25">
      <c r="B5" s="346"/>
      <c r="C5" s="347" t="s">
        <v>152</v>
      </c>
      <c r="D5" s="347" t="s">
        <v>153</v>
      </c>
      <c r="E5" s="347" t="s">
        <v>154</v>
      </c>
      <c r="F5" s="347" t="s">
        <v>155</v>
      </c>
    </row>
    <row r="6" spans="2:6" ht="12" customHeight="1">
      <c r="B6" s="348" t="s">
        <v>79</v>
      </c>
      <c r="C6" s="349">
        <v>0.21358629130966952</v>
      </c>
      <c r="D6" s="349">
        <v>0.34210526315789475</v>
      </c>
      <c r="E6" s="349">
        <v>0.20318237454100369</v>
      </c>
      <c r="F6" s="349">
        <v>0.24112607099143207</v>
      </c>
    </row>
    <row r="7" spans="2:6" ht="12" customHeight="1">
      <c r="B7" s="350" t="s">
        <v>82</v>
      </c>
      <c r="C7" s="351">
        <v>0.28020896426408237</v>
      </c>
      <c r="D7" s="351">
        <v>0.3947986069049061</v>
      </c>
      <c r="E7" s="351">
        <v>0.21801181102362205</v>
      </c>
      <c r="F7" s="351">
        <v>0.10698061780738946</v>
      </c>
    </row>
    <row r="8" spans="2:6" ht="12" customHeight="1">
      <c r="B8" s="350" t="s">
        <v>81</v>
      </c>
      <c r="C8" s="351">
        <v>0.19711243659066838</v>
      </c>
      <c r="D8" s="351">
        <v>0.20919783711466636</v>
      </c>
      <c r="E8" s="351">
        <v>0.22942192987346005</v>
      </c>
      <c r="F8" s="351">
        <v>0.3642677964212052</v>
      </c>
    </row>
    <row r="9" spans="2:6" ht="12" customHeight="1">
      <c r="B9" s="350" t="s">
        <v>1</v>
      </c>
      <c r="C9" s="351">
        <v>0.15869407847111625</v>
      </c>
      <c r="D9" s="351">
        <v>0.1233183726654119</v>
      </c>
      <c r="E9" s="351">
        <v>0.39118575358332125</v>
      </c>
      <c r="F9" s="351">
        <v>0.3268017952801506</v>
      </c>
    </row>
    <row r="10" spans="2:6" ht="12" customHeight="1">
      <c r="B10" s="352" t="s">
        <v>156</v>
      </c>
      <c r="C10" s="351">
        <v>0.16014126688944463</v>
      </c>
      <c r="D10" s="351">
        <v>0.2244167515740523</v>
      </c>
      <c r="E10" s="351">
        <v>0.28181176923241347</v>
      </c>
      <c r="F10" s="351">
        <v>0.33363021230408957</v>
      </c>
    </row>
    <row r="11" spans="2:6" ht="12" customHeight="1">
      <c r="B11" s="350" t="s">
        <v>84</v>
      </c>
      <c r="C11" s="351">
        <v>0.2178254101885444</v>
      </c>
      <c r="D11" s="351">
        <v>0.17669450719836227</v>
      </c>
      <c r="E11" s="351">
        <v>0.19544295517452318</v>
      </c>
      <c r="F11" s="351">
        <v>0.4100371274385701</v>
      </c>
    </row>
    <row r="12" spans="2:6" ht="12" customHeight="1">
      <c r="B12" s="350" t="s">
        <v>157</v>
      </c>
      <c r="C12" s="351">
        <v>0.20737160606222887</v>
      </c>
      <c r="D12" s="351">
        <v>0.16809029079419482</v>
      </c>
      <c r="E12" s="351">
        <v>0.1330396829647084</v>
      </c>
      <c r="F12" s="351">
        <v>0.49149842017886786</v>
      </c>
    </row>
    <row r="13" spans="2:6" ht="12" customHeight="1">
      <c r="B13" s="350" t="s">
        <v>85</v>
      </c>
      <c r="C13" s="351">
        <v>0.2760989010989011</v>
      </c>
      <c r="D13" s="351">
        <v>0.15521978021978022</v>
      </c>
      <c r="E13" s="351">
        <v>0.18818681318681318</v>
      </c>
      <c r="F13" s="351">
        <v>0.3804945054945055</v>
      </c>
    </row>
    <row r="14" spans="2:6" ht="12" customHeight="1">
      <c r="B14" s="353" t="s">
        <v>4</v>
      </c>
      <c r="C14" s="354">
        <v>0.3389830508474576</v>
      </c>
      <c r="D14" s="354">
        <v>0.288135593220339</v>
      </c>
      <c r="E14" s="354">
        <v>0.1694915254237288</v>
      </c>
      <c r="F14" s="354">
        <v>0.2033898305084746</v>
      </c>
    </row>
    <row r="27" spans="2:8" ht="11.25">
      <c r="B27" s="355"/>
      <c r="C27" s="355"/>
      <c r="D27" s="355"/>
      <c r="E27" s="355"/>
      <c r="F27" s="355"/>
      <c r="G27" s="355"/>
      <c r="H27" s="355"/>
    </row>
    <row r="28" spans="2:8" ht="11.25">
      <c r="B28" s="355"/>
      <c r="C28" s="355"/>
      <c r="D28" s="355"/>
      <c r="E28" s="355"/>
      <c r="F28" s="355"/>
      <c r="G28" s="355"/>
      <c r="H28" s="355"/>
    </row>
    <row r="29" spans="2:8" ht="11.25">
      <c r="B29" s="355"/>
      <c r="C29" s="355"/>
      <c r="D29" s="355"/>
      <c r="E29" s="355"/>
      <c r="F29" s="355"/>
      <c r="G29" s="355"/>
      <c r="H29" s="355"/>
    </row>
    <row r="30" spans="2:8" ht="11.25">
      <c r="B30" s="355"/>
      <c r="C30" s="355"/>
      <c r="D30" s="355"/>
      <c r="E30" s="355"/>
      <c r="F30" s="355"/>
      <c r="G30" s="355"/>
      <c r="H30" s="355"/>
    </row>
    <row r="31" spans="2:8" ht="11.25">
      <c r="B31" s="355"/>
      <c r="C31" s="355"/>
      <c r="D31" s="355"/>
      <c r="E31" s="355"/>
      <c r="F31" s="355"/>
      <c r="G31" s="355"/>
      <c r="H31" s="355"/>
    </row>
    <row r="33" spans="3:5" ht="11.25">
      <c r="C33" s="356"/>
      <c r="D33" s="356"/>
      <c r="E33" s="356"/>
    </row>
    <row r="34" spans="2:5" ht="11.25">
      <c r="B34" s="356"/>
      <c r="C34" s="356"/>
      <c r="D34" s="356"/>
      <c r="E34" s="356"/>
    </row>
    <row r="35" spans="8:9" ht="11.25" customHeight="1">
      <c r="H35" s="356"/>
      <c r="I35" s="356"/>
    </row>
    <row r="36" spans="8:9" ht="11.25">
      <c r="H36" s="357"/>
      <c r="I36" s="356"/>
    </row>
    <row r="37" spans="8:9" ht="11.25">
      <c r="H37" s="357"/>
      <c r="I37" s="356"/>
    </row>
    <row r="38" spans="8:21" ht="11.25">
      <c r="H38" s="357"/>
      <c r="I38" s="356"/>
      <c r="M38" s="358"/>
      <c r="U38" s="358"/>
    </row>
    <row r="39" spans="8:9" ht="11.25">
      <c r="H39" s="356"/>
      <c r="I39" s="356"/>
    </row>
    <row r="40" spans="3:57" ht="11.25">
      <c r="C40" s="359"/>
      <c r="D40" s="360"/>
      <c r="E40" s="360"/>
      <c r="F40" s="360"/>
      <c r="G40" s="360"/>
      <c r="H40" s="360"/>
      <c r="I40" s="360"/>
      <c r="J40" s="360"/>
      <c r="K40" s="356"/>
      <c r="L40" s="356"/>
      <c r="M40" s="359"/>
      <c r="N40" s="360"/>
      <c r="O40" s="360"/>
      <c r="P40" s="360"/>
      <c r="Q40" s="360"/>
      <c r="R40" s="360"/>
      <c r="S40" s="360"/>
      <c r="T40" s="361"/>
      <c r="U40" s="362"/>
      <c r="V40" s="362"/>
      <c r="W40" s="359"/>
      <c r="X40" s="360"/>
      <c r="Y40" s="360"/>
      <c r="Z40" s="360"/>
      <c r="AA40" s="360"/>
      <c r="AB40" s="360"/>
      <c r="AC40" s="360"/>
      <c r="AD40" s="361"/>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row>
    <row r="41" spans="2:57" ht="12" customHeight="1">
      <c r="B41" s="2"/>
      <c r="C41" s="359"/>
      <c r="D41" s="360"/>
      <c r="E41" s="360"/>
      <c r="F41" s="360"/>
      <c r="G41" s="360"/>
      <c r="H41" s="360"/>
      <c r="I41" s="360"/>
      <c r="J41" s="360"/>
      <c r="K41" s="356"/>
      <c r="L41" s="356"/>
      <c r="M41" s="359"/>
      <c r="N41" s="360"/>
      <c r="O41" s="360"/>
      <c r="P41" s="360"/>
      <c r="Q41" s="360"/>
      <c r="R41" s="360"/>
      <c r="S41" s="360"/>
      <c r="T41" s="361"/>
      <c r="U41" s="362"/>
      <c r="V41" s="362"/>
      <c r="W41" s="359"/>
      <c r="X41" s="360"/>
      <c r="Y41" s="360"/>
      <c r="Z41" s="360"/>
      <c r="AA41" s="360"/>
      <c r="AB41" s="360"/>
      <c r="AC41" s="360"/>
      <c r="AD41" s="361"/>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row>
    <row r="42" spans="2:77" ht="11.25">
      <c r="B42" s="359"/>
      <c r="C42" s="363"/>
      <c r="D42" s="363"/>
      <c r="E42" s="363"/>
      <c r="F42" s="363"/>
      <c r="G42" s="363"/>
      <c r="H42" s="364"/>
      <c r="I42" s="364"/>
      <c r="J42" s="364"/>
      <c r="K42" s="356"/>
      <c r="L42" s="356"/>
      <c r="M42" s="359"/>
      <c r="N42" s="364"/>
      <c r="O42" s="364"/>
      <c r="P42" s="364"/>
      <c r="Q42" s="364"/>
      <c r="R42" s="364"/>
      <c r="S42" s="364"/>
      <c r="T42" s="364"/>
      <c r="U42" s="356"/>
      <c r="V42" s="356"/>
      <c r="W42" s="359"/>
      <c r="X42" s="364"/>
      <c r="Y42" s="364"/>
      <c r="Z42" s="364"/>
      <c r="AA42" s="364"/>
      <c r="AB42" s="364"/>
      <c r="AC42" s="364"/>
      <c r="AD42" s="364"/>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6"/>
      <c r="BR42" s="356"/>
      <c r="BS42" s="356"/>
      <c r="BT42" s="356"/>
      <c r="BU42" s="356"/>
      <c r="BV42" s="356"/>
      <c r="BW42" s="356"/>
      <c r="BX42" s="356"/>
      <c r="BY42" s="356"/>
    </row>
    <row r="43" spans="2:77" ht="11.25">
      <c r="B43" s="365"/>
      <c r="C43" s="364"/>
      <c r="D43" s="364"/>
      <c r="E43" s="364"/>
      <c r="F43" s="364"/>
      <c r="G43" s="364"/>
      <c r="I43" s="360"/>
      <c r="J43" s="360"/>
      <c r="K43" s="356"/>
      <c r="L43" s="356"/>
      <c r="M43" s="359"/>
      <c r="N43" s="363"/>
      <c r="O43" s="363"/>
      <c r="P43" s="363"/>
      <c r="Q43" s="363"/>
      <c r="R43" s="363"/>
      <c r="S43" s="360"/>
      <c r="T43" s="360"/>
      <c r="U43" s="356"/>
      <c r="V43" s="356"/>
      <c r="W43" s="359"/>
      <c r="X43" s="363"/>
      <c r="Y43" s="363"/>
      <c r="Z43" s="363"/>
      <c r="AA43" s="363"/>
      <c r="AB43" s="363"/>
      <c r="AC43" s="360"/>
      <c r="AD43" s="360"/>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6"/>
      <c r="BO43" s="356"/>
      <c r="BP43" s="356"/>
      <c r="BQ43" s="356"/>
      <c r="BR43" s="356"/>
      <c r="BS43" s="356"/>
      <c r="BT43" s="356"/>
      <c r="BU43" s="356"/>
      <c r="BV43" s="356"/>
      <c r="BW43" s="356"/>
      <c r="BX43" s="356"/>
      <c r="BY43" s="356"/>
    </row>
    <row r="44" spans="2:77" ht="11.25">
      <c r="B44" s="359"/>
      <c r="C44" s="364"/>
      <c r="D44" s="364"/>
      <c r="E44" s="364"/>
      <c r="F44" s="364"/>
      <c r="G44" s="364"/>
      <c r="I44" s="366"/>
      <c r="J44" s="360"/>
      <c r="K44" s="356"/>
      <c r="L44" s="356"/>
      <c r="M44" s="359"/>
      <c r="N44" s="366"/>
      <c r="O44" s="366"/>
      <c r="P44" s="366"/>
      <c r="Q44" s="366"/>
      <c r="R44" s="366"/>
      <c r="S44" s="366"/>
      <c r="T44" s="360"/>
      <c r="U44" s="356"/>
      <c r="V44" s="356"/>
      <c r="W44" s="359"/>
      <c r="X44" s="366"/>
      <c r="Y44" s="366"/>
      <c r="Z44" s="366"/>
      <c r="AA44" s="366"/>
      <c r="AB44" s="366"/>
      <c r="AC44" s="366"/>
      <c r="AD44" s="360"/>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c r="BG44" s="356"/>
      <c r="BH44" s="356"/>
      <c r="BI44" s="356"/>
      <c r="BJ44" s="356"/>
      <c r="BK44" s="356"/>
      <c r="BL44" s="356"/>
      <c r="BM44" s="356"/>
      <c r="BN44" s="356"/>
      <c r="BO44" s="356"/>
      <c r="BP44" s="356"/>
      <c r="BQ44" s="356"/>
      <c r="BR44" s="356"/>
      <c r="BS44" s="356"/>
      <c r="BT44" s="356"/>
      <c r="BU44" s="356"/>
      <c r="BV44" s="356"/>
      <c r="BW44" s="356"/>
      <c r="BX44" s="356"/>
      <c r="BY44" s="356"/>
    </row>
    <row r="45" spans="2:77" ht="11.25">
      <c r="B45" s="359"/>
      <c r="C45" s="364"/>
      <c r="D45" s="364"/>
      <c r="E45" s="364"/>
      <c r="F45" s="364"/>
      <c r="G45" s="364"/>
      <c r="I45" s="366"/>
      <c r="J45" s="366"/>
      <c r="K45" s="356"/>
      <c r="L45" s="356"/>
      <c r="M45" s="359"/>
      <c r="N45" s="366"/>
      <c r="O45" s="366"/>
      <c r="P45" s="366"/>
      <c r="Q45" s="366"/>
      <c r="R45" s="366"/>
      <c r="S45" s="366"/>
      <c r="T45" s="366"/>
      <c r="U45" s="356"/>
      <c r="V45" s="356"/>
      <c r="W45" s="359"/>
      <c r="X45" s="366"/>
      <c r="Y45" s="366"/>
      <c r="Z45" s="366"/>
      <c r="AA45" s="366"/>
      <c r="AB45" s="366"/>
      <c r="AC45" s="366"/>
      <c r="AD45" s="36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c r="BG45" s="356"/>
      <c r="BH45" s="356"/>
      <c r="BI45" s="356"/>
      <c r="BJ45" s="356"/>
      <c r="BK45" s="356"/>
      <c r="BL45" s="356"/>
      <c r="BM45" s="356"/>
      <c r="BN45" s="356"/>
      <c r="BO45" s="356"/>
      <c r="BP45" s="356"/>
      <c r="BQ45" s="356"/>
      <c r="BR45" s="356"/>
      <c r="BS45" s="356"/>
      <c r="BT45" s="356"/>
      <c r="BU45" s="356"/>
      <c r="BV45" s="356"/>
      <c r="BW45" s="356"/>
      <c r="BX45" s="356"/>
      <c r="BY45" s="356"/>
    </row>
    <row r="46" spans="2:77" ht="11.25">
      <c r="B46" s="367"/>
      <c r="C46" s="356"/>
      <c r="D46" s="356"/>
      <c r="E46" s="356"/>
      <c r="G46" s="356"/>
      <c r="I46" s="366"/>
      <c r="J46" s="360"/>
      <c r="K46" s="356"/>
      <c r="L46" s="356"/>
      <c r="M46" s="359"/>
      <c r="N46" s="366"/>
      <c r="O46" s="366"/>
      <c r="P46" s="366"/>
      <c r="Q46" s="366"/>
      <c r="R46" s="366"/>
      <c r="S46" s="366"/>
      <c r="T46" s="360"/>
      <c r="U46" s="356"/>
      <c r="V46" s="356"/>
      <c r="W46" s="359"/>
      <c r="X46" s="366"/>
      <c r="Y46" s="366"/>
      <c r="Z46" s="366"/>
      <c r="AA46" s="366"/>
      <c r="AB46" s="366"/>
      <c r="AC46" s="366"/>
      <c r="AD46" s="360"/>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row>
    <row r="47" spans="7:77" ht="11.25">
      <c r="G47" s="368"/>
      <c r="H47" s="356"/>
      <c r="I47" s="356"/>
      <c r="J47" s="356"/>
      <c r="K47" s="356"/>
      <c r="L47" s="356"/>
      <c r="Q47" s="366"/>
      <c r="R47" s="366"/>
      <c r="S47" s="366"/>
      <c r="T47" s="356"/>
      <c r="U47" s="356"/>
      <c r="V47" s="356"/>
      <c r="W47" s="359"/>
      <c r="X47" s="366"/>
      <c r="Y47" s="366"/>
      <c r="Z47" s="366"/>
      <c r="AA47" s="366"/>
      <c r="AB47" s="366"/>
      <c r="AC47" s="36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row>
    <row r="48" spans="7:77" ht="11.25">
      <c r="G48" s="369"/>
      <c r="H48" s="356"/>
      <c r="I48" s="368"/>
      <c r="J48" s="368"/>
      <c r="K48" s="368"/>
      <c r="L48" s="368"/>
      <c r="Q48" s="366"/>
      <c r="R48" s="366"/>
      <c r="S48" s="366"/>
      <c r="T48" s="356"/>
      <c r="U48" s="356"/>
      <c r="V48" s="356"/>
      <c r="W48" s="359"/>
      <c r="X48" s="366"/>
      <c r="Y48" s="366"/>
      <c r="Z48" s="366"/>
      <c r="AA48" s="366"/>
      <c r="AB48" s="366"/>
      <c r="AC48" s="36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6"/>
      <c r="BK48" s="356"/>
      <c r="BL48" s="356"/>
      <c r="BM48" s="356"/>
      <c r="BN48" s="356"/>
      <c r="BO48" s="356"/>
      <c r="BP48" s="356"/>
      <c r="BQ48" s="356"/>
      <c r="BR48" s="356"/>
      <c r="BS48" s="356"/>
      <c r="BT48" s="356"/>
      <c r="BU48" s="356"/>
      <c r="BV48" s="356"/>
      <c r="BW48" s="356"/>
      <c r="BX48" s="356"/>
      <c r="BY48" s="356"/>
    </row>
    <row r="49" spans="7:77" ht="11.25">
      <c r="G49" s="368"/>
      <c r="H49" s="18"/>
      <c r="I49" s="369"/>
      <c r="J49" s="369"/>
      <c r="K49" s="369"/>
      <c r="L49" s="369"/>
      <c r="Q49" s="366"/>
      <c r="R49" s="366"/>
      <c r="S49" s="366"/>
      <c r="T49" s="356"/>
      <c r="U49" s="356"/>
      <c r="V49" s="356"/>
      <c r="W49" s="359"/>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row>
    <row r="50" spans="2:77" ht="11.25">
      <c r="B50" s="370"/>
      <c r="C50" s="371"/>
      <c r="D50" s="371"/>
      <c r="E50" s="371"/>
      <c r="F50" s="371"/>
      <c r="G50" s="368"/>
      <c r="H50" s="356"/>
      <c r="I50" s="368"/>
      <c r="J50" s="368"/>
      <c r="K50" s="368"/>
      <c r="L50" s="368"/>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c r="BE50" s="356"/>
      <c r="BF50" s="356"/>
      <c r="BG50" s="356"/>
      <c r="BH50" s="356"/>
      <c r="BI50" s="356"/>
      <c r="BJ50" s="356"/>
      <c r="BK50" s="356"/>
      <c r="BL50" s="356"/>
      <c r="BM50" s="356"/>
      <c r="BN50" s="356"/>
      <c r="BO50" s="356"/>
      <c r="BP50" s="356"/>
      <c r="BQ50" s="356"/>
      <c r="BR50" s="356"/>
      <c r="BS50" s="356"/>
      <c r="BT50" s="356"/>
      <c r="BU50" s="356"/>
      <c r="BV50" s="356"/>
      <c r="BW50" s="356"/>
      <c r="BX50" s="356"/>
      <c r="BY50" s="356"/>
    </row>
    <row r="51" spans="2:77" ht="11.25">
      <c r="B51" s="356"/>
      <c r="C51" s="371"/>
      <c r="D51" s="371"/>
      <c r="E51" s="371"/>
      <c r="F51" s="371"/>
      <c r="G51" s="368"/>
      <c r="H51" s="356"/>
      <c r="I51" s="368"/>
      <c r="J51" s="368"/>
      <c r="K51" s="368"/>
      <c r="L51" s="368"/>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row>
    <row r="52" spans="2:12" ht="11.25">
      <c r="B52" s="357"/>
      <c r="C52" s="372"/>
      <c r="D52" s="372"/>
      <c r="E52" s="372"/>
      <c r="F52" s="372"/>
      <c r="G52" s="373"/>
      <c r="H52" s="356"/>
      <c r="I52" s="368"/>
      <c r="J52" s="368"/>
      <c r="K52" s="368"/>
      <c r="L52" s="368"/>
    </row>
    <row r="53" spans="2:12" ht="11.25">
      <c r="B53" s="357"/>
      <c r="C53" s="372"/>
      <c r="D53" s="372"/>
      <c r="E53" s="372"/>
      <c r="F53" s="372"/>
      <c r="G53" s="373"/>
      <c r="H53" s="356"/>
      <c r="I53" s="368"/>
      <c r="J53" s="368"/>
      <c r="K53" s="368"/>
      <c r="L53" s="368"/>
    </row>
    <row r="54" spans="2:10" ht="11.25">
      <c r="B54" s="357"/>
      <c r="C54" s="372"/>
      <c r="D54" s="372"/>
      <c r="E54" s="372"/>
      <c r="F54" s="372"/>
      <c r="G54" s="373"/>
      <c r="H54" s="356"/>
      <c r="I54" s="356"/>
      <c r="J54" s="356"/>
    </row>
    <row r="55" spans="2:10" ht="11.25">
      <c r="B55" s="357"/>
      <c r="C55" s="372"/>
      <c r="D55" s="372"/>
      <c r="E55" s="372"/>
      <c r="F55" s="372"/>
      <c r="G55" s="373"/>
      <c r="H55" s="356"/>
      <c r="I55" s="356"/>
      <c r="J55" s="356"/>
    </row>
    <row r="56" spans="2:7" ht="11.25">
      <c r="B56" s="357"/>
      <c r="C56" s="372"/>
      <c r="D56" s="372"/>
      <c r="E56" s="372"/>
      <c r="F56" s="372"/>
      <c r="G56" s="373"/>
    </row>
    <row r="57" spans="2:7" ht="11.25">
      <c r="B57" s="359"/>
      <c r="C57" s="372"/>
      <c r="D57" s="372"/>
      <c r="E57" s="372"/>
      <c r="F57" s="372"/>
      <c r="G57" s="373"/>
    </row>
    <row r="58" spans="2:7" ht="11.25">
      <c r="B58" s="357"/>
      <c r="C58" s="372"/>
      <c r="D58" s="372"/>
      <c r="E58" s="372"/>
      <c r="F58" s="372"/>
      <c r="G58" s="373"/>
    </row>
    <row r="59" spans="2:7" ht="11.25">
      <c r="B59" s="357"/>
      <c r="C59" s="372"/>
      <c r="D59" s="372"/>
      <c r="E59" s="372"/>
      <c r="F59" s="372"/>
      <c r="G59" s="373"/>
    </row>
    <row r="60" spans="2:7" ht="11.25">
      <c r="B60" s="357"/>
      <c r="C60" s="372"/>
      <c r="D60" s="372"/>
      <c r="E60" s="372"/>
      <c r="F60" s="372"/>
      <c r="G60" s="373"/>
    </row>
    <row r="61" spans="2:7" ht="11.25">
      <c r="B61" s="357"/>
      <c r="C61" s="372"/>
      <c r="D61" s="372"/>
      <c r="E61" s="372"/>
      <c r="F61" s="372"/>
      <c r="G61" s="373"/>
    </row>
    <row r="62" spans="2:7" ht="11.25">
      <c r="B62" s="356"/>
      <c r="C62" s="372"/>
      <c r="D62" s="372"/>
      <c r="E62" s="372"/>
      <c r="F62" s="372"/>
      <c r="G62" s="373"/>
    </row>
  </sheetData>
  <mergeCells count="5">
    <mergeCell ref="B27:H31"/>
    <mergeCell ref="C50:C51"/>
    <mergeCell ref="D50:D51"/>
    <mergeCell ref="E50:E51"/>
    <mergeCell ref="F50:F51"/>
  </mergeCells>
  <printOptions/>
  <pageMargins left="0.75" right="0.75" top="1" bottom="1" header="0.4921259845" footer="0.4921259845"/>
  <pageSetup fitToHeight="1" fitToWidth="1"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B1:H23"/>
  <sheetViews>
    <sheetView showGridLines="0" workbookViewId="0" topLeftCell="A1">
      <selection activeCell="A1" sqref="A1"/>
    </sheetView>
  </sheetViews>
  <sheetFormatPr defaultColWidth="11.421875" defaultRowHeight="12.75"/>
  <cols>
    <col min="1" max="1" width="3.7109375" style="375" customWidth="1"/>
    <col min="2" max="2" width="32.8515625" style="375" customWidth="1"/>
    <col min="3" max="3" width="14.00390625" style="375" bestFit="1" customWidth="1"/>
    <col min="4" max="4" width="15.8515625" style="375" bestFit="1" customWidth="1"/>
    <col min="5" max="6" width="11.421875" style="375" customWidth="1"/>
    <col min="7" max="7" width="12.8515625" style="375" bestFit="1" customWidth="1"/>
    <col min="8" max="16384" width="11.421875" style="375" customWidth="1"/>
  </cols>
  <sheetData>
    <row r="1" spans="2:8" ht="11.25">
      <c r="B1" s="374" t="s">
        <v>158</v>
      </c>
      <c r="H1" s="374"/>
    </row>
    <row r="3" spans="2:6" s="377" customFormat="1" ht="11.25">
      <c r="B3" s="376" t="s">
        <v>159</v>
      </c>
      <c r="C3" s="376" t="s">
        <v>160</v>
      </c>
      <c r="D3" s="376" t="s">
        <v>161</v>
      </c>
      <c r="E3" s="376" t="s">
        <v>162</v>
      </c>
      <c r="F3" s="376" t="s">
        <v>163</v>
      </c>
    </row>
    <row r="4" spans="2:6" ht="11.25">
      <c r="B4" s="378" t="s">
        <v>164</v>
      </c>
      <c r="C4" s="379">
        <f aca="true" t="shared" si="0" ref="C4:F10">C15/$G15</f>
        <v>0.9431855919963639</v>
      </c>
      <c r="D4" s="379">
        <f t="shared" si="0"/>
        <v>0.056059053123587776</v>
      </c>
      <c r="E4" s="379">
        <f t="shared" si="0"/>
        <v>0.00033339801602133746</v>
      </c>
      <c r="F4" s="379">
        <f t="shared" si="0"/>
        <v>0.00042195686402700524</v>
      </c>
    </row>
    <row r="5" spans="2:6" ht="11.25">
      <c r="B5" s="380" t="s">
        <v>79</v>
      </c>
      <c r="C5" s="381">
        <f t="shared" si="0"/>
        <v>0.9446177847113885</v>
      </c>
      <c r="D5" s="381">
        <f t="shared" si="0"/>
        <v>0.054602184087363496</v>
      </c>
      <c r="E5" s="381">
        <f t="shared" si="0"/>
        <v>0.00078003120124805</v>
      </c>
      <c r="F5" s="381">
        <f t="shared" si="0"/>
        <v>0</v>
      </c>
    </row>
    <row r="6" spans="2:6" ht="11.25">
      <c r="B6" s="380" t="s">
        <v>165</v>
      </c>
      <c r="C6" s="381">
        <f t="shared" si="0"/>
        <v>0.9262695138547478</v>
      </c>
      <c r="D6" s="381">
        <f t="shared" si="0"/>
        <v>0.07235534275270931</v>
      </c>
      <c r="E6" s="381">
        <f t="shared" si="0"/>
        <v>0.000605633100342717</v>
      </c>
      <c r="F6" s="381">
        <f t="shared" si="0"/>
        <v>0.0007695102922001582</v>
      </c>
    </row>
    <row r="7" spans="2:6" ht="11.25">
      <c r="B7" s="380" t="s">
        <v>166</v>
      </c>
      <c r="C7" s="381">
        <f t="shared" si="0"/>
        <v>0.9637939118203761</v>
      </c>
      <c r="D7" s="381">
        <f t="shared" si="0"/>
        <v>0.036206088179623876</v>
      </c>
      <c r="E7" s="381">
        <f t="shared" si="0"/>
        <v>0</v>
      </c>
      <c r="F7" s="381">
        <f t="shared" si="0"/>
        <v>0</v>
      </c>
    </row>
    <row r="8" spans="2:6" ht="11.25">
      <c r="B8" s="382" t="s">
        <v>167</v>
      </c>
      <c r="C8" s="381">
        <f t="shared" si="0"/>
        <v>0.8533140890418563</v>
      </c>
      <c r="D8" s="381">
        <f t="shared" si="0"/>
        <v>0.14639724658598868</v>
      </c>
      <c r="E8" s="381">
        <f t="shared" si="0"/>
        <v>0.00011102475852115021</v>
      </c>
      <c r="F8" s="381">
        <f t="shared" si="0"/>
        <v>0.00017763961363384035</v>
      </c>
    </row>
    <row r="9" spans="2:6" ht="11.25">
      <c r="B9" s="382" t="s">
        <v>118</v>
      </c>
      <c r="C9" s="381">
        <f t="shared" si="0"/>
        <v>0.7388068471150456</v>
      </c>
      <c r="D9" s="381">
        <f t="shared" si="0"/>
        <v>0.26119315288495437</v>
      </c>
      <c r="E9" s="381">
        <f t="shared" si="0"/>
        <v>0</v>
      </c>
      <c r="F9" s="381">
        <f t="shared" si="0"/>
        <v>0</v>
      </c>
    </row>
    <row r="10" spans="2:6" ht="11.25">
      <c r="B10" s="382" t="s">
        <v>168</v>
      </c>
      <c r="C10" s="381">
        <f t="shared" si="0"/>
        <v>0.8873619438308614</v>
      </c>
      <c r="D10" s="381">
        <f t="shared" si="0"/>
        <v>0.1124092773745661</v>
      </c>
      <c r="E10" s="381">
        <f t="shared" si="0"/>
        <v>0.0001656674029662354</v>
      </c>
      <c r="F10" s="381">
        <f t="shared" si="0"/>
        <v>6.311139160618491E-05</v>
      </c>
    </row>
    <row r="11" spans="2:6" ht="11.25">
      <c r="B11" s="382" t="s">
        <v>169</v>
      </c>
      <c r="C11" s="381" t="s">
        <v>65</v>
      </c>
      <c r="D11" s="381" t="s">
        <v>65</v>
      </c>
      <c r="E11" s="381" t="s">
        <v>65</v>
      </c>
      <c r="F11" s="381" t="s">
        <v>65</v>
      </c>
    </row>
    <row r="12" spans="2:6" ht="11.25">
      <c r="B12" s="383" t="s">
        <v>170</v>
      </c>
      <c r="C12" s="384">
        <f>C23/$G23</f>
        <v>0.8349111238089355</v>
      </c>
      <c r="D12" s="384">
        <f>D23/$G23</f>
        <v>0.16385341219711827</v>
      </c>
      <c r="E12" s="384">
        <f>E23/$G23</f>
        <v>0.0012354639939462263</v>
      </c>
      <c r="F12" s="384">
        <f>F23/$G23</f>
        <v>0</v>
      </c>
    </row>
    <row r="14" spans="2:6" s="377" customFormat="1" ht="11.25">
      <c r="B14" s="376" t="s">
        <v>171</v>
      </c>
      <c r="C14" s="376" t="s">
        <v>160</v>
      </c>
      <c r="D14" s="376" t="s">
        <v>161</v>
      </c>
      <c r="E14" s="376" t="s">
        <v>162</v>
      </c>
      <c r="F14" s="376" t="s">
        <v>163</v>
      </c>
    </row>
    <row r="15" spans="2:7" ht="11.25">
      <c r="B15" s="378" t="s">
        <v>164</v>
      </c>
      <c r="C15" s="385">
        <f>SUM(C16:C18)</f>
        <v>724226</v>
      </c>
      <c r="D15" s="385">
        <f>SUM(D16:D18)</f>
        <v>43045</v>
      </c>
      <c r="E15" s="385">
        <f>SUM(E16:E18)</f>
        <v>256</v>
      </c>
      <c r="F15" s="385">
        <f>SUM(F16:F18)</f>
        <v>324</v>
      </c>
      <c r="G15" s="386">
        <f aca="true" t="shared" si="1" ref="G15:G23">SUM(C15:F15)</f>
        <v>767851</v>
      </c>
    </row>
    <row r="16" spans="2:7" ht="11.25">
      <c r="B16" s="380" t="s">
        <v>79</v>
      </c>
      <c r="C16" s="387">
        <v>1211</v>
      </c>
      <c r="D16" s="387">
        <v>70</v>
      </c>
      <c r="E16" s="387">
        <v>1</v>
      </c>
      <c r="F16" s="387">
        <v>0</v>
      </c>
      <c r="G16" s="386">
        <f t="shared" si="1"/>
        <v>1282</v>
      </c>
    </row>
    <row r="17" spans="2:7" ht="11.25">
      <c r="B17" s="380" t="s">
        <v>172</v>
      </c>
      <c r="C17" s="387">
        <v>390003</v>
      </c>
      <c r="D17" s="387">
        <v>30465</v>
      </c>
      <c r="E17" s="387">
        <v>255</v>
      </c>
      <c r="F17" s="387">
        <v>324</v>
      </c>
      <c r="G17" s="386">
        <f t="shared" si="1"/>
        <v>421047</v>
      </c>
    </row>
    <row r="18" spans="2:7" ht="11.25">
      <c r="B18" s="380" t="s">
        <v>166</v>
      </c>
      <c r="C18" s="387">
        <v>333012</v>
      </c>
      <c r="D18" s="387">
        <v>12510</v>
      </c>
      <c r="E18" s="387">
        <v>0</v>
      </c>
      <c r="F18" s="387">
        <v>0</v>
      </c>
      <c r="G18" s="386">
        <f t="shared" si="1"/>
        <v>345522</v>
      </c>
    </row>
    <row r="19" spans="2:7" ht="11.25">
      <c r="B19" s="382" t="s">
        <v>117</v>
      </c>
      <c r="C19" s="387">
        <v>76858</v>
      </c>
      <c r="D19" s="387">
        <v>13186</v>
      </c>
      <c r="E19" s="387">
        <v>10</v>
      </c>
      <c r="F19" s="387">
        <v>16</v>
      </c>
      <c r="G19" s="386">
        <f t="shared" si="1"/>
        <v>90070</v>
      </c>
    </row>
    <row r="20" spans="2:7" ht="11.25">
      <c r="B20" s="382" t="s">
        <v>173</v>
      </c>
      <c r="C20" s="387">
        <v>18861</v>
      </c>
      <c r="D20" s="387">
        <v>6668</v>
      </c>
      <c r="E20" s="387">
        <v>0</v>
      </c>
      <c r="F20" s="387">
        <v>0</v>
      </c>
      <c r="G20" s="386">
        <f t="shared" si="1"/>
        <v>25529</v>
      </c>
    </row>
    <row r="21" spans="2:7" ht="11.25">
      <c r="B21" s="382" t="s">
        <v>168</v>
      </c>
      <c r="C21" s="387">
        <v>224964</v>
      </c>
      <c r="D21" s="387">
        <v>28498</v>
      </c>
      <c r="E21" s="387">
        <v>42</v>
      </c>
      <c r="F21" s="387">
        <v>16</v>
      </c>
      <c r="G21" s="386">
        <f t="shared" si="1"/>
        <v>253520</v>
      </c>
    </row>
    <row r="22" spans="2:7" ht="11.25">
      <c r="B22" s="382" t="s">
        <v>169</v>
      </c>
      <c r="C22" s="387">
        <v>501</v>
      </c>
      <c r="D22" s="387">
        <v>108</v>
      </c>
      <c r="E22" s="387">
        <v>0</v>
      </c>
      <c r="F22" s="387">
        <v>0</v>
      </c>
      <c r="G22" s="386">
        <f t="shared" si="1"/>
        <v>609</v>
      </c>
    </row>
    <row r="23" spans="2:7" ht="11.25">
      <c r="B23" s="383" t="s">
        <v>174</v>
      </c>
      <c r="C23" s="388">
        <v>54063</v>
      </c>
      <c r="D23" s="388">
        <v>10610</v>
      </c>
      <c r="E23" s="388">
        <v>80</v>
      </c>
      <c r="F23" s="388">
        <v>0</v>
      </c>
      <c r="G23" s="386">
        <f t="shared" si="1"/>
        <v>64753</v>
      </c>
    </row>
  </sheetData>
  <printOptions/>
  <pageMargins left="0.75" right="0.75" top="1" bottom="1"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K56"/>
  <sheetViews>
    <sheetView showGridLines="0" workbookViewId="0" topLeftCell="A1">
      <selection activeCell="A1" sqref="A1"/>
    </sheetView>
  </sheetViews>
  <sheetFormatPr defaultColWidth="11.421875" defaultRowHeight="12.75"/>
  <cols>
    <col min="1" max="1" width="3.7109375" style="343" customWidth="1"/>
    <col min="2" max="2" width="34.421875" style="343" customWidth="1"/>
    <col min="3" max="3" width="18.28125" style="343" customWidth="1"/>
    <col min="4" max="6" width="12.140625" style="343" bestFit="1" customWidth="1"/>
    <col min="7" max="7" width="15.28125" style="343" customWidth="1"/>
    <col min="8" max="8" width="15.57421875" style="343" customWidth="1"/>
    <col min="9" max="16384" width="11.421875" style="343" customWidth="1"/>
  </cols>
  <sheetData>
    <row r="1" ht="11.25">
      <c r="B1" s="342" t="s">
        <v>175</v>
      </c>
    </row>
    <row r="2" ht="11.25">
      <c r="B2" s="342"/>
    </row>
    <row r="3" spans="2:7" ht="11.25">
      <c r="B3" s="356"/>
      <c r="G3" s="24" t="s">
        <v>88</v>
      </c>
    </row>
    <row r="4" spans="2:8" s="358" customFormat="1" ht="11.25">
      <c r="B4" s="389"/>
      <c r="C4" s="389" t="s">
        <v>176</v>
      </c>
      <c r="D4" s="389" t="s">
        <v>177</v>
      </c>
      <c r="E4" s="389" t="s">
        <v>178</v>
      </c>
      <c r="F4" s="389" t="s">
        <v>179</v>
      </c>
      <c r="G4" s="389" t="s">
        <v>180</v>
      </c>
      <c r="H4" s="390"/>
    </row>
    <row r="5" spans="2:7" ht="11.25">
      <c r="B5" s="391" t="s">
        <v>79</v>
      </c>
      <c r="C5" s="392">
        <v>0.0696594427244582</v>
      </c>
      <c r="D5" s="392">
        <v>0.5913312693498453</v>
      </c>
      <c r="E5" s="392">
        <v>0.2770897832817337</v>
      </c>
      <c r="F5" s="392">
        <v>0.04411764705882353</v>
      </c>
      <c r="G5" s="392">
        <v>0.01780185758513932</v>
      </c>
    </row>
    <row r="6" spans="2:7" ht="11.25">
      <c r="B6" s="391" t="s">
        <v>118</v>
      </c>
      <c r="C6" s="392">
        <v>0.04667802385008518</v>
      </c>
      <c r="D6" s="392">
        <v>0.3709256104486087</v>
      </c>
      <c r="E6" s="392">
        <v>0.2945296233200833</v>
      </c>
      <c r="F6" s="392">
        <v>0.27889456748059815</v>
      </c>
      <c r="G6" s="392">
        <v>0.008972174900624645</v>
      </c>
    </row>
    <row r="7" spans="2:7" ht="11.25">
      <c r="B7" s="391" t="s">
        <v>167</v>
      </c>
      <c r="C7" s="392">
        <v>0.02923357908100764</v>
      </c>
      <c r="D7" s="392">
        <v>0.23788894580929684</v>
      </c>
      <c r="E7" s="392">
        <v>0.2609639842305722</v>
      </c>
      <c r="F7" s="392">
        <v>0.2838162906207542</v>
      </c>
      <c r="G7" s="392">
        <v>0.18809720025836915</v>
      </c>
    </row>
    <row r="8" spans="2:7" ht="11.25">
      <c r="B8" s="391" t="s">
        <v>166</v>
      </c>
      <c r="C8" s="392">
        <v>0.012233663847743414</v>
      </c>
      <c r="D8" s="392">
        <v>0.010410335666035737</v>
      </c>
      <c r="E8" s="392">
        <v>0.1371316442947193</v>
      </c>
      <c r="F8" s="392">
        <v>0.6652890409293765</v>
      </c>
      <c r="G8" s="392">
        <v>0.17493531526212514</v>
      </c>
    </row>
    <row r="9" spans="2:7" ht="11.25">
      <c r="B9" s="391" t="s">
        <v>165</v>
      </c>
      <c r="C9" s="392">
        <v>0.045553109272836526</v>
      </c>
      <c r="D9" s="392">
        <v>0.30077877291608773</v>
      </c>
      <c r="E9" s="392">
        <v>0.211639080672704</v>
      </c>
      <c r="F9" s="392">
        <v>0.283407790579199</v>
      </c>
      <c r="G9" s="392">
        <v>0.15862124655917273</v>
      </c>
    </row>
    <row r="10" spans="2:7" ht="11.25">
      <c r="B10" s="391" t="s">
        <v>181</v>
      </c>
      <c r="C10" s="392">
        <v>0.03083882656910408</v>
      </c>
      <c r="D10" s="392">
        <v>0.21595043416710116</v>
      </c>
      <c r="E10" s="392">
        <v>0.23882831684148895</v>
      </c>
      <c r="F10" s="392">
        <v>0.32938733065152737</v>
      </c>
      <c r="G10" s="392">
        <v>0.1849950917707784</v>
      </c>
    </row>
    <row r="11" spans="2:7" ht="11.25">
      <c r="B11" s="391" t="s">
        <v>170</v>
      </c>
      <c r="C11" s="392">
        <v>0.02723124111618164</v>
      </c>
      <c r="D11" s="392">
        <v>0.1575308061430602</v>
      </c>
      <c r="E11" s="392">
        <v>0.16930821105280594</v>
      </c>
      <c r="F11" s="392">
        <v>0.3610063161944661</v>
      </c>
      <c r="G11" s="392">
        <v>0.2849234254934861</v>
      </c>
    </row>
    <row r="12" spans="2:7" ht="22.5">
      <c r="B12" s="393" t="s">
        <v>182</v>
      </c>
      <c r="C12" s="394">
        <v>0.04832669458517403</v>
      </c>
      <c r="D12" s="394">
        <v>0.20003004833756022</v>
      </c>
      <c r="E12" s="394">
        <v>0.18529554131236547</v>
      </c>
      <c r="F12" s="394">
        <v>0.3395490306454642</v>
      </c>
      <c r="G12" s="394">
        <v>0.22679868511943613</v>
      </c>
    </row>
    <row r="13" ht="11.25">
      <c r="B13" s="370"/>
    </row>
    <row r="14" ht="11.25">
      <c r="B14" s="356"/>
    </row>
    <row r="15" ht="11.25">
      <c r="B15" s="356"/>
    </row>
    <row r="16" ht="11.25">
      <c r="B16" s="356"/>
    </row>
    <row r="17" ht="11.25">
      <c r="B17" s="356"/>
    </row>
    <row r="18" ht="11.25">
      <c r="B18" s="356"/>
    </row>
    <row r="23" spans="10:11" ht="11.25">
      <c r="J23" s="395"/>
      <c r="K23" s="395"/>
    </row>
    <row r="24" spans="2:6" ht="11.25">
      <c r="B24" s="396"/>
      <c r="C24" s="396"/>
      <c r="D24" s="396"/>
      <c r="E24" s="396"/>
      <c r="F24" s="396"/>
    </row>
    <row r="25" spans="2:6" ht="11.25">
      <c r="B25" s="396"/>
      <c r="C25" s="396"/>
      <c r="D25" s="396"/>
      <c r="E25" s="396"/>
      <c r="F25" s="396"/>
    </row>
    <row r="26" spans="2:6" ht="11.25">
      <c r="B26" s="396"/>
      <c r="C26" s="396"/>
      <c r="D26" s="396"/>
      <c r="E26" s="396"/>
      <c r="F26" s="396"/>
    </row>
    <row r="27" spans="2:6" ht="11.25">
      <c r="B27" s="396"/>
      <c r="C27" s="396"/>
      <c r="D27" s="396"/>
      <c r="E27" s="396"/>
      <c r="F27" s="396"/>
    </row>
    <row r="28" spans="2:6" ht="11.25">
      <c r="B28" s="355"/>
      <c r="C28" s="355"/>
      <c r="D28" s="355"/>
      <c r="E28" s="355"/>
      <c r="F28" s="355"/>
    </row>
    <row r="31" spans="8:9" ht="11.25">
      <c r="H31" s="397"/>
      <c r="I31" s="356"/>
    </row>
    <row r="32" spans="8:9" ht="11.25">
      <c r="H32" s="398"/>
      <c r="I32" s="398"/>
    </row>
    <row r="33" spans="8:9" ht="11.25">
      <c r="H33" s="398"/>
      <c r="I33" s="398"/>
    </row>
    <row r="34" spans="8:9" ht="11.25">
      <c r="H34" s="398"/>
      <c r="I34" s="398"/>
    </row>
    <row r="35" spans="8:9" ht="11.25">
      <c r="H35" s="398"/>
      <c r="I35" s="398"/>
    </row>
    <row r="36" spans="8:9" ht="11.25">
      <c r="H36" s="398"/>
      <c r="I36" s="398"/>
    </row>
    <row r="37" ht="11.25">
      <c r="H37" s="398"/>
    </row>
    <row r="38" ht="11.25">
      <c r="H38" s="398"/>
    </row>
    <row r="39" ht="9" customHeight="1">
      <c r="H39" s="398"/>
    </row>
    <row r="41" spans="2:7" ht="11.25">
      <c r="B41" s="356"/>
      <c r="C41" s="368"/>
      <c r="D41" s="368"/>
      <c r="E41" s="368"/>
      <c r="F41" s="368"/>
      <c r="G41" s="368"/>
    </row>
    <row r="42" spans="2:7" ht="11.25">
      <c r="B42" s="365"/>
      <c r="C42" s="356"/>
      <c r="D42" s="356"/>
      <c r="E42" s="356"/>
      <c r="F42" s="356"/>
      <c r="G42" s="356"/>
    </row>
    <row r="43" spans="2:8" ht="11.25">
      <c r="B43" s="399"/>
      <c r="C43" s="18"/>
      <c r="D43" s="18"/>
      <c r="E43" s="18"/>
      <c r="F43" s="18"/>
      <c r="G43" s="18"/>
      <c r="H43" s="18"/>
    </row>
    <row r="44" spans="2:8" ht="11.25">
      <c r="B44" s="18"/>
      <c r="C44" s="18"/>
      <c r="D44" s="18"/>
      <c r="E44" s="18"/>
      <c r="F44" s="18"/>
      <c r="G44" s="18"/>
      <c r="H44" s="18"/>
    </row>
    <row r="45" spans="2:8" ht="11.25">
      <c r="B45" s="18"/>
      <c r="C45" s="18"/>
      <c r="D45" s="18"/>
      <c r="E45" s="18"/>
      <c r="F45" s="18"/>
      <c r="G45" s="18"/>
      <c r="H45" s="18"/>
    </row>
    <row r="46" spans="2:8" ht="11.25">
      <c r="B46" s="81"/>
      <c r="C46" s="18"/>
      <c r="D46" s="18"/>
      <c r="E46" s="18"/>
      <c r="F46" s="18"/>
      <c r="G46" s="18"/>
      <c r="H46" s="18"/>
    </row>
    <row r="47" spans="2:9" ht="11.25">
      <c r="B47" s="18"/>
      <c r="C47" s="400"/>
      <c r="D47" s="400"/>
      <c r="E47" s="400"/>
      <c r="F47" s="400"/>
      <c r="G47" s="400"/>
      <c r="H47" s="401"/>
      <c r="I47" s="402"/>
    </row>
    <row r="48" spans="2:9" ht="11.25">
      <c r="B48" s="18"/>
      <c r="C48" s="400"/>
      <c r="D48" s="400"/>
      <c r="E48" s="400"/>
      <c r="F48" s="400"/>
      <c r="G48" s="400"/>
      <c r="H48" s="401"/>
      <c r="I48" s="402"/>
    </row>
    <row r="49" spans="2:9" ht="11.25">
      <c r="B49" s="18"/>
      <c r="C49" s="400"/>
      <c r="D49" s="400"/>
      <c r="E49" s="400"/>
      <c r="F49" s="400"/>
      <c r="G49" s="400"/>
      <c r="H49" s="401"/>
      <c r="I49" s="402"/>
    </row>
    <row r="50" spans="2:9" ht="11.25">
      <c r="B50" s="18"/>
      <c r="C50" s="400"/>
      <c r="D50" s="400"/>
      <c r="E50" s="400"/>
      <c r="F50" s="400"/>
      <c r="G50" s="400"/>
      <c r="H50" s="401"/>
      <c r="I50" s="402"/>
    </row>
    <row r="51" spans="2:9" ht="11.25">
      <c r="B51" s="18"/>
      <c r="C51" s="400"/>
      <c r="D51" s="400"/>
      <c r="E51" s="400"/>
      <c r="F51" s="400"/>
      <c r="G51" s="400"/>
      <c r="H51" s="401"/>
      <c r="I51" s="402"/>
    </row>
    <row r="52" spans="2:9" ht="11.25">
      <c r="B52" s="18"/>
      <c r="C52" s="400"/>
      <c r="D52" s="400"/>
      <c r="E52" s="400"/>
      <c r="F52" s="400"/>
      <c r="G52" s="400"/>
      <c r="H52" s="401"/>
      <c r="I52" s="402"/>
    </row>
    <row r="53" spans="2:9" ht="11.25">
      <c r="B53" s="18"/>
      <c r="C53" s="400"/>
      <c r="D53" s="400"/>
      <c r="E53" s="400"/>
      <c r="F53" s="400"/>
      <c r="G53" s="400"/>
      <c r="H53" s="401"/>
      <c r="I53" s="402"/>
    </row>
    <row r="54" spans="2:9" ht="11.25">
      <c r="B54" s="403"/>
      <c r="C54" s="400"/>
      <c r="D54" s="400"/>
      <c r="E54" s="400"/>
      <c r="F54" s="400"/>
      <c r="G54" s="400"/>
      <c r="H54" s="401"/>
      <c r="I54" s="402"/>
    </row>
    <row r="55" spans="2:8" ht="11.25">
      <c r="B55" s="18"/>
      <c r="C55" s="18"/>
      <c r="D55" s="18"/>
      <c r="E55" s="18"/>
      <c r="F55" s="18"/>
      <c r="G55" s="18"/>
      <c r="H55" s="401"/>
    </row>
    <row r="56" ht="11.25">
      <c r="H56" s="404"/>
    </row>
  </sheetData>
  <mergeCells count="2">
    <mergeCell ref="B24:F24"/>
    <mergeCell ref="B25:F28"/>
  </mergeCells>
  <printOptions/>
  <pageMargins left="0.75" right="0.75" top="1" bottom="1" header="0.4921259845" footer="0.4921259845"/>
  <pageSetup fitToHeight="1" fitToWidth="1" horizontalDpi="600" verticalDpi="600" orientation="landscape" paperSize="9" scale="86" r:id="rId2"/>
  <drawing r:id="rId1"/>
</worksheet>
</file>

<file path=xl/worksheets/sheet14.xml><?xml version="1.0" encoding="utf-8"?>
<worksheet xmlns="http://schemas.openxmlformats.org/spreadsheetml/2006/main" xmlns:r="http://schemas.openxmlformats.org/officeDocument/2006/relationships">
  <dimension ref="B1:J50"/>
  <sheetViews>
    <sheetView showGridLines="0" workbookViewId="0" topLeftCell="A1">
      <selection activeCell="A1" sqref="A1"/>
    </sheetView>
  </sheetViews>
  <sheetFormatPr defaultColWidth="11.421875" defaultRowHeight="12.75"/>
  <cols>
    <col min="1" max="1" width="3.7109375" style="343" customWidth="1"/>
    <col min="2" max="2" width="30.140625" style="343" customWidth="1"/>
    <col min="3" max="4" width="12.421875" style="343" bestFit="1" customWidth="1"/>
    <col min="5" max="5" width="13.8515625" style="343" bestFit="1" customWidth="1"/>
    <col min="6" max="16384" width="11.421875" style="343" customWidth="1"/>
  </cols>
  <sheetData>
    <row r="1" ht="11.25">
      <c r="B1" s="342" t="s">
        <v>183</v>
      </c>
    </row>
    <row r="2" ht="11.25">
      <c r="B2" s="342"/>
    </row>
    <row r="3" ht="11.25">
      <c r="D3" s="24" t="s">
        <v>88</v>
      </c>
    </row>
    <row r="4" spans="2:10" s="358" customFormat="1" ht="11.25">
      <c r="B4" s="389"/>
      <c r="C4" s="389" t="s">
        <v>115</v>
      </c>
      <c r="D4" s="389" t="s">
        <v>116</v>
      </c>
      <c r="J4" s="390"/>
    </row>
    <row r="5" spans="2:4" ht="11.25">
      <c r="B5" s="391" t="s">
        <v>79</v>
      </c>
      <c r="C5" s="392">
        <v>0.641640866873065</v>
      </c>
      <c r="D5" s="392">
        <v>0.35835913312693496</v>
      </c>
    </row>
    <row r="6" spans="2:4" ht="11.25">
      <c r="B6" s="391" t="s">
        <v>165</v>
      </c>
      <c r="C6" s="392">
        <v>0.35006305709338864</v>
      </c>
      <c r="D6" s="392">
        <v>0.6499369429066114</v>
      </c>
    </row>
    <row r="7" spans="2:4" ht="11.25">
      <c r="B7" s="391" t="s">
        <v>166</v>
      </c>
      <c r="C7" s="392">
        <v>0.9158548515000492</v>
      </c>
      <c r="D7" s="392">
        <v>0.0841451484999508</v>
      </c>
    </row>
    <row r="8" spans="2:4" ht="11.25">
      <c r="B8" s="391" t="s">
        <v>167</v>
      </c>
      <c r="C8" s="392">
        <v>0.6427626011673574</v>
      </c>
      <c r="D8" s="392">
        <v>0.3572373988326426</v>
      </c>
    </row>
    <row r="9" spans="2:4" ht="11.25">
      <c r="B9" s="391" t="s">
        <v>184</v>
      </c>
      <c r="C9" s="392">
        <v>0.6617830777967064</v>
      </c>
      <c r="D9" s="392">
        <v>0.3382169222032936</v>
      </c>
    </row>
    <row r="10" spans="2:4" ht="11.25">
      <c r="B10" s="391" t="s">
        <v>181</v>
      </c>
      <c r="C10" s="392">
        <v>0.6739288614879246</v>
      </c>
      <c r="D10" s="392">
        <v>0.3260711385120753</v>
      </c>
    </row>
    <row r="11" spans="2:4" ht="11.25">
      <c r="B11" s="391" t="s">
        <v>170</v>
      </c>
      <c r="C11" s="392">
        <v>0.5952940180706321</v>
      </c>
      <c r="D11" s="392">
        <v>0.40470598192936796</v>
      </c>
    </row>
    <row r="12" spans="2:4" ht="11.25">
      <c r="B12" s="391" t="s">
        <v>185</v>
      </c>
      <c r="C12" s="392">
        <v>0.6255821414881026</v>
      </c>
      <c r="D12" s="392">
        <v>0.37441785851189735</v>
      </c>
    </row>
    <row r="22" ht="11.25">
      <c r="B22" s="365"/>
    </row>
    <row r="34" spans="2:4" ht="11.25">
      <c r="B34" s="18"/>
      <c r="C34" s="369"/>
      <c r="D34" s="369"/>
    </row>
    <row r="35" spans="2:4" ht="11.25">
      <c r="B35" s="18"/>
      <c r="C35" s="369"/>
      <c r="D35" s="369"/>
    </row>
    <row r="36" spans="2:4" ht="11.25">
      <c r="B36" s="18"/>
      <c r="C36" s="369"/>
      <c r="D36" s="369"/>
    </row>
    <row r="37" spans="3:8" ht="11.25">
      <c r="C37" s="369"/>
      <c r="D37" s="369"/>
      <c r="F37" s="356"/>
      <c r="G37" s="368"/>
      <c r="H37" s="368"/>
    </row>
    <row r="38" spans="6:8" ht="11.25">
      <c r="F38" s="356"/>
      <c r="G38" s="368"/>
      <c r="H38" s="368"/>
    </row>
    <row r="41" spans="2:8" ht="11.25">
      <c r="B41" s="81"/>
      <c r="C41" s="18"/>
      <c r="D41" s="18"/>
      <c r="E41" s="18"/>
      <c r="G41" s="398"/>
      <c r="H41" s="398"/>
    </row>
    <row r="42" spans="2:5" ht="11.25">
      <c r="B42" s="18"/>
      <c r="C42" s="400"/>
      <c r="D42" s="400"/>
      <c r="E42" s="400"/>
    </row>
    <row r="43" spans="2:5" ht="11.25">
      <c r="B43" s="18"/>
      <c r="C43" s="400"/>
      <c r="D43" s="400"/>
      <c r="E43" s="400"/>
    </row>
    <row r="44" spans="2:5" ht="11.25">
      <c r="B44" s="18"/>
      <c r="C44" s="400"/>
      <c r="D44" s="400"/>
      <c r="E44" s="400"/>
    </row>
    <row r="45" spans="2:5" ht="11.25">
      <c r="B45" s="18"/>
      <c r="C45" s="400"/>
      <c r="D45" s="400"/>
      <c r="E45" s="400"/>
    </row>
    <row r="46" spans="2:5" ht="11.25">
      <c r="B46" s="18"/>
      <c r="C46" s="400"/>
      <c r="D46" s="400"/>
      <c r="E46" s="400"/>
    </row>
    <row r="47" spans="2:5" ht="11.25">
      <c r="B47" s="18"/>
      <c r="C47" s="400"/>
      <c r="D47" s="400"/>
      <c r="E47" s="400"/>
    </row>
    <row r="48" spans="2:5" ht="11.25">
      <c r="B48" s="18"/>
      <c r="C48" s="400"/>
      <c r="D48" s="400"/>
      <c r="E48" s="400"/>
    </row>
    <row r="49" spans="2:5" ht="11.25">
      <c r="B49" s="405"/>
      <c r="C49" s="406"/>
      <c r="D49" s="406"/>
      <c r="E49" s="400"/>
    </row>
    <row r="50" spans="2:5" ht="11.25">
      <c r="B50" s="18"/>
      <c r="C50" s="18"/>
      <c r="D50" s="18"/>
      <c r="E50" s="18"/>
    </row>
  </sheetData>
  <printOptions/>
  <pageMargins left="0.75" right="0.7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B1:U103"/>
  <sheetViews>
    <sheetView showGridLines="0" workbookViewId="0" topLeftCell="A1">
      <selection activeCell="A1" sqref="A1"/>
    </sheetView>
  </sheetViews>
  <sheetFormatPr defaultColWidth="11.421875" defaultRowHeight="12.75"/>
  <cols>
    <col min="1" max="1" width="3.7109375" style="408" customWidth="1"/>
    <col min="2" max="2" width="21.8515625" style="408" customWidth="1"/>
    <col min="3" max="3" width="13.140625" style="408" customWidth="1"/>
    <col min="4" max="5" width="13.57421875" style="408" customWidth="1"/>
    <col min="6" max="6" width="14.140625" style="408" customWidth="1"/>
    <col min="7" max="7" width="15.421875" style="408" bestFit="1" customWidth="1"/>
    <col min="8" max="8" width="19.00390625" style="408" bestFit="1" customWidth="1"/>
    <col min="9" max="9" width="17.8515625" style="408" customWidth="1"/>
    <col min="10" max="10" width="16.00390625" style="408" customWidth="1"/>
    <col min="11" max="11" width="16.8515625" style="408" customWidth="1"/>
    <col min="12" max="12" width="19.57421875" style="408" customWidth="1"/>
    <col min="13" max="13" width="16.8515625" style="408" customWidth="1"/>
    <col min="14" max="14" width="15.421875" style="408" bestFit="1" customWidth="1"/>
    <col min="15" max="15" width="12.8515625" style="408" bestFit="1" customWidth="1"/>
    <col min="16" max="17" width="14.421875" style="408" bestFit="1" customWidth="1"/>
    <col min="18" max="21" width="15.421875" style="408" bestFit="1" customWidth="1"/>
    <col min="22" max="16384" width="11.421875" style="408" customWidth="1"/>
  </cols>
  <sheetData>
    <row r="1" ht="11.25">
      <c r="B1" s="407" t="s">
        <v>188</v>
      </c>
    </row>
    <row r="3" spans="2:15" ht="12" customHeight="1">
      <c r="B3" s="409"/>
      <c r="C3" s="410" t="s">
        <v>189</v>
      </c>
      <c r="D3" s="410"/>
      <c r="E3" s="410"/>
      <c r="F3" s="410"/>
      <c r="M3" s="411"/>
      <c r="N3" s="411"/>
      <c r="O3" s="411"/>
    </row>
    <row r="4" spans="2:15" ht="12" customHeight="1">
      <c r="B4" s="412"/>
      <c r="C4" s="413">
        <v>2005</v>
      </c>
      <c r="D4" s="413">
        <v>2006</v>
      </c>
      <c r="E4" s="413">
        <v>2007</v>
      </c>
      <c r="F4" s="413">
        <v>2008</v>
      </c>
      <c r="M4" s="414"/>
      <c r="N4" s="414"/>
      <c r="O4" s="414"/>
    </row>
    <row r="5" spans="2:21" ht="12" customHeight="1">
      <c r="B5" s="415" t="s">
        <v>190</v>
      </c>
      <c r="C5" s="416">
        <v>0.008673977232250236</v>
      </c>
      <c r="D5" s="416">
        <v>0.014402003757044458</v>
      </c>
      <c r="E5" s="416">
        <v>0.020147555374438315</v>
      </c>
      <c r="F5" s="416">
        <v>0.02336071187245666</v>
      </c>
      <c r="M5" s="417"/>
      <c r="N5" s="417"/>
      <c r="O5" s="417"/>
      <c r="Q5" s="418"/>
      <c r="R5" s="418"/>
      <c r="S5" s="418"/>
      <c r="T5" s="418"/>
      <c r="U5" s="418"/>
    </row>
    <row r="6" spans="2:21" ht="12" customHeight="1">
      <c r="B6" s="419" t="s">
        <v>191</v>
      </c>
      <c r="C6" s="416">
        <v>0.008564849173011214</v>
      </c>
      <c r="D6" s="416">
        <v>0.009865175928970734</v>
      </c>
      <c r="E6" s="416">
        <v>0.014432266451600992</v>
      </c>
      <c r="F6" s="416">
        <v>0.01715060018515027</v>
      </c>
      <c r="M6" s="417"/>
      <c r="N6" s="417"/>
      <c r="O6" s="417"/>
      <c r="Q6" s="418"/>
      <c r="R6" s="418"/>
      <c r="S6" s="418"/>
      <c r="T6" s="418"/>
      <c r="U6" s="418"/>
    </row>
    <row r="7" spans="2:21" ht="12" customHeight="1">
      <c r="B7" s="415" t="s">
        <v>192</v>
      </c>
      <c r="C7" s="416">
        <v>0.010593925121029229</v>
      </c>
      <c r="D7" s="416">
        <v>0.01440677966101695</v>
      </c>
      <c r="E7" s="416">
        <v>0.020334875854746852</v>
      </c>
      <c r="F7" s="416">
        <v>0.03228196405170316</v>
      </c>
      <c r="M7" s="417"/>
      <c r="N7" s="417"/>
      <c r="O7" s="417"/>
      <c r="Q7" s="418"/>
      <c r="R7" s="418"/>
      <c r="S7" s="418"/>
      <c r="T7" s="418"/>
      <c r="U7" s="418"/>
    </row>
    <row r="8" spans="2:21" ht="12" customHeight="1">
      <c r="B8" s="415" t="s">
        <v>193</v>
      </c>
      <c r="C8" s="416">
        <v>0.013602311958710393</v>
      </c>
      <c r="D8" s="416">
        <v>0.024360535931790498</v>
      </c>
      <c r="E8" s="416">
        <v>0.0301251705149954</v>
      </c>
      <c r="F8" s="416">
        <v>0.03923579778850398</v>
      </c>
      <c r="M8" s="417"/>
      <c r="N8" s="417"/>
      <c r="O8" s="417"/>
      <c r="Q8" s="418"/>
      <c r="R8" s="418"/>
      <c r="S8" s="418"/>
      <c r="T8" s="418"/>
      <c r="U8" s="418"/>
    </row>
    <row r="9" spans="2:21" ht="12" customHeight="1">
      <c r="B9" s="415" t="s">
        <v>194</v>
      </c>
      <c r="C9" s="416">
        <v>0.032801885978826335</v>
      </c>
      <c r="D9" s="416">
        <v>0.032208588957055216</v>
      </c>
      <c r="E9" s="416">
        <v>0.053097737172525965</v>
      </c>
      <c r="F9" s="416">
        <v>0.057777310973697746</v>
      </c>
      <c r="M9" s="417"/>
      <c r="N9" s="417"/>
      <c r="O9" s="417"/>
      <c r="Q9" s="418"/>
      <c r="R9" s="418"/>
      <c r="S9" s="418"/>
      <c r="T9" s="418"/>
      <c r="U9" s="418"/>
    </row>
    <row r="10" spans="2:21" ht="12" customHeight="1">
      <c r="B10" s="415" t="s">
        <v>195</v>
      </c>
      <c r="C10" s="416">
        <v>0.04635853711965622</v>
      </c>
      <c r="D10" s="416">
        <v>0.06914344685242518</v>
      </c>
      <c r="E10" s="416">
        <v>0.08528614063880043</v>
      </c>
      <c r="F10" s="416">
        <v>0.10922800549292683</v>
      </c>
      <c r="M10" s="417"/>
      <c r="N10" s="417"/>
      <c r="O10" s="417"/>
      <c r="Q10" s="418"/>
      <c r="R10" s="418"/>
      <c r="S10" s="418"/>
      <c r="T10" s="418"/>
      <c r="U10" s="418"/>
    </row>
    <row r="11" spans="2:21" ht="12" customHeight="1">
      <c r="B11" s="419" t="s">
        <v>196</v>
      </c>
      <c r="C11" s="416">
        <v>0.09821026025897557</v>
      </c>
      <c r="D11" s="416">
        <v>0.13311985361390669</v>
      </c>
      <c r="E11" s="416">
        <v>0.22736780934575074</v>
      </c>
      <c r="F11" s="416">
        <v>0.2586022181499742</v>
      </c>
      <c r="M11" s="417"/>
      <c r="N11" s="417"/>
      <c r="O11" s="417"/>
      <c r="Q11" s="418"/>
      <c r="R11" s="418"/>
      <c r="S11" s="418"/>
      <c r="T11" s="418"/>
      <c r="U11" s="418"/>
    </row>
    <row r="12" spans="2:21" ht="12" customHeight="1">
      <c r="B12" s="420" t="s">
        <v>197</v>
      </c>
      <c r="C12" s="416">
        <v>0.03768346934583519</v>
      </c>
      <c r="D12" s="416">
        <v>0.05247739141510636</v>
      </c>
      <c r="E12" s="416">
        <v>0.08452377465075481</v>
      </c>
      <c r="F12" s="416">
        <v>0.09847063358420242</v>
      </c>
      <c r="M12" s="417"/>
      <c r="N12" s="417"/>
      <c r="O12" s="417"/>
      <c r="Q12" s="418"/>
      <c r="R12" s="418"/>
      <c r="S12" s="418"/>
      <c r="T12" s="418"/>
      <c r="U12" s="418"/>
    </row>
    <row r="14" spans="9:12" ht="11.25">
      <c r="I14" s="421"/>
      <c r="J14" s="421"/>
      <c r="K14" s="421"/>
      <c r="L14" s="421"/>
    </row>
    <row r="15" spans="8:18" ht="11.25">
      <c r="H15" s="411"/>
      <c r="I15" s="422"/>
      <c r="J15" s="422"/>
      <c r="K15" s="422"/>
      <c r="L15" s="422"/>
      <c r="M15" s="422"/>
      <c r="N15" s="422"/>
      <c r="O15" s="422"/>
      <c r="P15" s="422"/>
      <c r="Q15" s="411"/>
      <c r="R15" s="411"/>
    </row>
    <row r="16" spans="8:18" ht="11.25">
      <c r="H16" s="421"/>
      <c r="I16" s="423"/>
      <c r="J16" s="423"/>
      <c r="K16" s="423"/>
      <c r="L16" s="423"/>
      <c r="M16" s="423"/>
      <c r="N16" s="423"/>
      <c r="O16" s="423"/>
      <c r="P16" s="423"/>
      <c r="Q16" s="424"/>
      <c r="R16" s="411"/>
    </row>
    <row r="17" spans="8:18" ht="11.25">
      <c r="H17" s="425"/>
      <c r="I17" s="426"/>
      <c r="J17" s="427"/>
      <c r="K17" s="426"/>
      <c r="L17" s="426"/>
      <c r="M17" s="426"/>
      <c r="N17" s="427"/>
      <c r="O17" s="426"/>
      <c r="P17" s="428"/>
      <c r="Q17" s="429"/>
      <c r="R17" s="411"/>
    </row>
    <row r="18" spans="8:18" ht="11.25">
      <c r="H18" s="430"/>
      <c r="I18" s="426"/>
      <c r="J18" s="427"/>
      <c r="K18" s="426"/>
      <c r="L18" s="426"/>
      <c r="M18" s="426"/>
      <c r="N18" s="427"/>
      <c r="O18" s="426"/>
      <c r="P18" s="428"/>
      <c r="Q18" s="429"/>
      <c r="R18" s="411"/>
    </row>
    <row r="19" spans="8:18" ht="11.25">
      <c r="H19" s="425"/>
      <c r="I19" s="426"/>
      <c r="J19" s="427"/>
      <c r="K19" s="426"/>
      <c r="L19" s="426"/>
      <c r="M19" s="426"/>
      <c r="N19" s="427"/>
      <c r="O19" s="426"/>
      <c r="P19" s="428"/>
      <c r="Q19" s="429"/>
      <c r="R19" s="411"/>
    </row>
    <row r="20" spans="8:18" ht="11.25">
      <c r="H20" s="425"/>
      <c r="I20" s="426"/>
      <c r="J20" s="427"/>
      <c r="K20" s="426"/>
      <c r="L20" s="426"/>
      <c r="M20" s="426"/>
      <c r="N20" s="427"/>
      <c r="O20" s="426"/>
      <c r="P20" s="428"/>
      <c r="Q20" s="429"/>
      <c r="R20" s="411"/>
    </row>
    <row r="21" spans="8:18" ht="11.25">
      <c r="H21" s="425"/>
      <c r="I21" s="426"/>
      <c r="J21" s="427"/>
      <c r="K21" s="426"/>
      <c r="L21" s="426"/>
      <c r="M21" s="426"/>
      <c r="N21" s="427"/>
      <c r="O21" s="426"/>
      <c r="P21" s="428"/>
      <c r="Q21" s="429"/>
      <c r="R21" s="411"/>
    </row>
    <row r="22" spans="8:18" ht="11.25">
      <c r="H22" s="425"/>
      <c r="I22" s="426"/>
      <c r="J22" s="427"/>
      <c r="K22" s="426"/>
      <c r="L22" s="426"/>
      <c r="M22" s="426"/>
      <c r="N22" s="427"/>
      <c r="O22" s="426"/>
      <c r="P22" s="428"/>
      <c r="Q22" s="429"/>
      <c r="R22" s="411"/>
    </row>
    <row r="23" spans="8:18" ht="11.25">
      <c r="H23" s="430"/>
      <c r="I23" s="426"/>
      <c r="J23" s="427"/>
      <c r="K23" s="426"/>
      <c r="L23" s="426"/>
      <c r="M23" s="426"/>
      <c r="N23" s="427"/>
      <c r="O23" s="426"/>
      <c r="P23" s="428"/>
      <c r="Q23" s="429"/>
      <c r="R23" s="411"/>
    </row>
    <row r="24" spans="2:18" ht="11.25">
      <c r="B24" s="431"/>
      <c r="H24" s="432"/>
      <c r="I24" s="433"/>
      <c r="J24" s="434"/>
      <c r="K24" s="433"/>
      <c r="L24" s="433"/>
      <c r="M24" s="433"/>
      <c r="N24" s="434"/>
      <c r="O24" s="433"/>
      <c r="P24" s="435"/>
      <c r="Q24" s="429"/>
      <c r="R24" s="411"/>
    </row>
    <row r="25" ht="11.25">
      <c r="B25" s="431"/>
    </row>
    <row r="26" spans="2:6" ht="11.25">
      <c r="B26" s="436"/>
      <c r="C26" s="436"/>
      <c r="D26" s="436"/>
      <c r="E26" s="436"/>
      <c r="F26" s="436"/>
    </row>
    <row r="27" spans="2:6" ht="11.25">
      <c r="B27" s="436"/>
      <c r="C27" s="436"/>
      <c r="D27" s="436"/>
      <c r="E27" s="436"/>
      <c r="F27" s="436"/>
    </row>
    <row r="28" spans="2:6" ht="11.25">
      <c r="B28" s="436"/>
      <c r="C28" s="436"/>
      <c r="D28" s="436"/>
      <c r="E28" s="436"/>
      <c r="F28" s="436"/>
    </row>
    <row r="36" ht="11.25">
      <c r="B36" s="407"/>
    </row>
    <row r="37" ht="11.25">
      <c r="M37" s="411"/>
    </row>
    <row r="41" ht="11.25">
      <c r="G41" s="375"/>
    </row>
    <row r="43" ht="42" customHeight="1"/>
    <row r="55" spans="8:12" ht="11.25">
      <c r="H55" s="421"/>
      <c r="I55" s="421"/>
      <c r="J55" s="421"/>
      <c r="K55" s="421"/>
      <c r="L55" s="421"/>
    </row>
    <row r="56" spans="8:12" ht="11.25">
      <c r="H56" s="425"/>
      <c r="I56" s="437"/>
      <c r="J56" s="437"/>
      <c r="K56" s="421"/>
      <c r="L56" s="421"/>
    </row>
    <row r="57" spans="8:12" ht="11.25">
      <c r="H57" s="430"/>
      <c r="I57" s="437"/>
      <c r="J57" s="437"/>
      <c r="K57" s="421"/>
      <c r="L57" s="437"/>
    </row>
    <row r="58" spans="8:12" ht="11.25">
      <c r="H58" s="425"/>
      <c r="I58" s="437"/>
      <c r="J58" s="437"/>
      <c r="K58" s="421"/>
      <c r="L58" s="437"/>
    </row>
    <row r="59" spans="8:12" ht="11.25">
      <c r="H59" s="425"/>
      <c r="I59" s="437"/>
      <c r="J59" s="437"/>
      <c r="K59" s="421"/>
      <c r="L59" s="437"/>
    </row>
    <row r="60" spans="8:12" ht="11.25">
      <c r="H60" s="425"/>
      <c r="I60" s="437"/>
      <c r="J60" s="437"/>
      <c r="K60" s="421"/>
      <c r="L60" s="437"/>
    </row>
    <row r="61" spans="8:12" ht="11.25">
      <c r="H61" s="425"/>
      <c r="I61" s="437"/>
      <c r="J61" s="437"/>
      <c r="K61" s="421"/>
      <c r="L61" s="437"/>
    </row>
    <row r="62" spans="8:12" ht="11.25">
      <c r="H62" s="425"/>
      <c r="I62" s="437"/>
      <c r="J62" s="437"/>
      <c r="K62" s="421"/>
      <c r="L62" s="437"/>
    </row>
    <row r="63" spans="8:12" ht="11.25">
      <c r="H63" s="432"/>
      <c r="I63" s="437"/>
      <c r="J63" s="437"/>
      <c r="K63" s="421"/>
      <c r="L63" s="437"/>
    </row>
    <row r="64" spans="8:12" ht="11.25">
      <c r="H64" s="411"/>
      <c r="I64" s="411"/>
      <c r="J64" s="411"/>
      <c r="K64" s="411"/>
      <c r="L64" s="411"/>
    </row>
    <row r="81" ht="11.25">
      <c r="M81" s="438"/>
    </row>
    <row r="82" spans="7:13" ht="11.25">
      <c r="G82" s="411"/>
      <c r="M82" s="411"/>
    </row>
    <row r="83" spans="7:14" ht="11.25">
      <c r="G83" s="439"/>
      <c r="N83" s="418"/>
    </row>
    <row r="84" spans="7:14" ht="11.25">
      <c r="G84" s="439"/>
      <c r="N84" s="418"/>
    </row>
    <row r="85" spans="7:14" ht="11.25">
      <c r="G85" s="439"/>
      <c r="N85" s="418"/>
    </row>
    <row r="86" spans="7:14" ht="11.25">
      <c r="G86" s="439"/>
      <c r="N86" s="418"/>
    </row>
    <row r="87" spans="7:14" ht="11.25">
      <c r="G87" s="439"/>
      <c r="N87" s="418"/>
    </row>
    <row r="88" spans="7:14" ht="11.25">
      <c r="G88" s="439"/>
      <c r="N88" s="418"/>
    </row>
    <row r="89" spans="7:14" ht="11.25">
      <c r="G89" s="439"/>
      <c r="N89" s="418"/>
    </row>
    <row r="90" spans="7:14" ht="11.25">
      <c r="G90" s="439"/>
      <c r="N90" s="418"/>
    </row>
    <row r="91" spans="7:14" ht="11.25">
      <c r="G91" s="439"/>
      <c r="N91" s="418"/>
    </row>
    <row r="92" spans="7:14" ht="11.25">
      <c r="G92" s="439"/>
      <c r="N92" s="418"/>
    </row>
    <row r="93" spans="7:14" ht="11.25">
      <c r="G93" s="439"/>
      <c r="N93" s="418"/>
    </row>
    <row r="94" spans="7:14" ht="11.25">
      <c r="G94" s="439"/>
      <c r="N94" s="418"/>
    </row>
    <row r="95" spans="7:14" ht="11.25">
      <c r="G95" s="439"/>
      <c r="N95" s="418"/>
    </row>
    <row r="96" spans="7:14" ht="11.25">
      <c r="G96" s="439"/>
      <c r="N96" s="418"/>
    </row>
    <row r="97" spans="7:14" ht="11.25">
      <c r="G97" s="439"/>
      <c r="N97" s="418"/>
    </row>
    <row r="98" spans="7:14" ht="11.25">
      <c r="G98" s="439"/>
      <c r="N98" s="418"/>
    </row>
    <row r="99" spans="7:14" ht="11.25">
      <c r="G99" s="439"/>
      <c r="N99" s="418"/>
    </row>
    <row r="102" ht="11.25">
      <c r="B102" s="407"/>
    </row>
    <row r="103" ht="11.25">
      <c r="B103" s="407"/>
    </row>
  </sheetData>
  <mergeCells count="2">
    <mergeCell ref="B26:F28"/>
    <mergeCell ref="C3:F3"/>
  </mergeCells>
  <printOptions/>
  <pageMargins left="0.75" right="0.75" top="1" bottom="1" header="0.4921259845" footer="0.492125984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B1:E24"/>
  <sheetViews>
    <sheetView showGridLines="0" workbookViewId="0" topLeftCell="A1">
      <selection activeCell="A1" sqref="A1"/>
    </sheetView>
  </sheetViews>
  <sheetFormatPr defaultColWidth="11.421875" defaultRowHeight="12" customHeight="1"/>
  <cols>
    <col min="1" max="1" width="3.7109375" style="375" customWidth="1"/>
    <col min="2" max="2" width="18.421875" style="375" customWidth="1"/>
    <col min="3" max="3" width="24.421875" style="375" customWidth="1"/>
    <col min="4" max="4" width="20.8515625" style="375" customWidth="1"/>
    <col min="5" max="5" width="23.140625" style="375" customWidth="1"/>
    <col min="6" max="16384" width="18.421875" style="375" customWidth="1"/>
  </cols>
  <sheetData>
    <row r="1" ht="12" customHeight="1">
      <c r="B1" s="374" t="s">
        <v>198</v>
      </c>
    </row>
    <row r="3" spans="2:5" s="374" customFormat="1" ht="15" customHeight="1">
      <c r="B3" s="440"/>
      <c r="C3" s="441" t="s">
        <v>199</v>
      </c>
      <c r="D3" s="441" t="s">
        <v>200</v>
      </c>
      <c r="E3" s="441" t="s">
        <v>201</v>
      </c>
    </row>
    <row r="4" spans="2:5" s="374" customFormat="1" ht="15" customHeight="1">
      <c r="B4" s="442"/>
      <c r="C4" s="441"/>
      <c r="D4" s="441"/>
      <c r="E4" s="441"/>
    </row>
    <row r="5" spans="2:5" s="374" customFormat="1" ht="15" customHeight="1">
      <c r="B5" s="442"/>
      <c r="C5" s="441"/>
      <c r="D5" s="441"/>
      <c r="E5" s="441"/>
    </row>
    <row r="6" spans="2:5" s="374" customFormat="1" ht="15" customHeight="1">
      <c r="B6" s="443"/>
      <c r="C6" s="441"/>
      <c r="D6" s="441"/>
      <c r="E6" s="441"/>
    </row>
    <row r="7" spans="2:5" ht="12" customHeight="1">
      <c r="B7" s="415" t="s">
        <v>190</v>
      </c>
      <c r="C7" s="416">
        <v>0.30881162799806844</v>
      </c>
      <c r="D7" s="416">
        <v>0.02336071187245666</v>
      </c>
      <c r="E7" s="444">
        <v>4.840458488228005E-05</v>
      </c>
    </row>
    <row r="8" spans="2:5" ht="12" customHeight="1">
      <c r="B8" s="419" t="s">
        <v>191</v>
      </c>
      <c r="C8" s="445">
        <v>0.13164542914590863</v>
      </c>
      <c r="D8" s="416">
        <v>0.01715060018515027</v>
      </c>
      <c r="E8" s="444">
        <v>0.0041011086544535695</v>
      </c>
    </row>
    <row r="9" spans="2:5" ht="12" customHeight="1">
      <c r="B9" s="415" t="s">
        <v>192</v>
      </c>
      <c r="C9" s="445">
        <v>0.10774258764733309</v>
      </c>
      <c r="D9" s="416">
        <v>0.03228196405170316</v>
      </c>
      <c r="E9" s="444">
        <v>0.011156465661641541</v>
      </c>
    </row>
    <row r="10" spans="2:5" ht="12" customHeight="1">
      <c r="B10" s="415" t="s">
        <v>193</v>
      </c>
      <c r="C10" s="445">
        <v>0.09677415444694945</v>
      </c>
      <c r="D10" s="416">
        <v>0.03923579778850398</v>
      </c>
      <c r="E10" s="444">
        <v>0.010798240963855423</v>
      </c>
    </row>
    <row r="11" spans="2:5" ht="12" customHeight="1">
      <c r="B11" s="415" t="s">
        <v>194</v>
      </c>
      <c r="C11" s="445">
        <v>0.10906784438369474</v>
      </c>
      <c r="D11" s="416">
        <v>0.057777310973697746</v>
      </c>
      <c r="E11" s="444">
        <v>0.02061819749216301</v>
      </c>
    </row>
    <row r="12" spans="2:5" ht="12" customHeight="1">
      <c r="B12" s="415" t="s">
        <v>195</v>
      </c>
      <c r="C12" s="445">
        <v>0.17572198505517192</v>
      </c>
      <c r="D12" s="416">
        <v>0.10922800549292683</v>
      </c>
      <c r="E12" s="444">
        <v>0.03810627793974733</v>
      </c>
    </row>
    <row r="13" spans="2:5" ht="12" customHeight="1">
      <c r="B13" s="419" t="s">
        <v>196</v>
      </c>
      <c r="C13" s="445">
        <v>0.3250831251668128</v>
      </c>
      <c r="D13" s="416">
        <v>0.2586022181499742</v>
      </c>
      <c r="E13" s="444">
        <v>0.06492696253345227</v>
      </c>
    </row>
    <row r="14" spans="2:5" ht="12" customHeight="1">
      <c r="B14" s="420" t="s">
        <v>197</v>
      </c>
      <c r="C14" s="445">
        <v>0.24034652530445474</v>
      </c>
      <c r="D14" s="416">
        <v>0.09847063358420242</v>
      </c>
      <c r="E14" s="444">
        <v>0.025008664879022202</v>
      </c>
    </row>
    <row r="23" ht="12" customHeight="1">
      <c r="C23" s="430"/>
    </row>
    <row r="24" ht="12" customHeight="1">
      <c r="C24" s="430"/>
    </row>
  </sheetData>
  <mergeCells count="3">
    <mergeCell ref="C3:C6"/>
    <mergeCell ref="D3:D6"/>
    <mergeCell ref="E3:E6"/>
  </mergeCells>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Q41"/>
  <sheetViews>
    <sheetView showGridLines="0" workbookViewId="0" topLeftCell="A1">
      <selection activeCell="A1" sqref="A1"/>
    </sheetView>
  </sheetViews>
  <sheetFormatPr defaultColWidth="11.421875" defaultRowHeight="12.75"/>
  <cols>
    <col min="1" max="1" width="3.7109375" style="375" customWidth="1"/>
    <col min="2" max="2" width="15.8515625" style="375" customWidth="1"/>
    <col min="3" max="3" width="20.7109375" style="375" customWidth="1"/>
    <col min="4" max="4" width="24.140625" style="375" customWidth="1"/>
    <col min="5" max="16384" width="4.28125" style="375" customWidth="1"/>
  </cols>
  <sheetData>
    <row r="1" spans="2:7" ht="25.5" customHeight="1">
      <c r="B1" s="446" t="s">
        <v>202</v>
      </c>
      <c r="C1" s="447"/>
      <c r="D1" s="447"/>
      <c r="E1" s="447"/>
      <c r="F1" s="447"/>
      <c r="G1" s="447"/>
    </row>
    <row r="3" spans="2:4" s="374" customFormat="1" ht="11.25" customHeight="1">
      <c r="B3" s="448"/>
      <c r="C3" s="449" t="s">
        <v>203</v>
      </c>
      <c r="D3" s="449" t="s">
        <v>204</v>
      </c>
    </row>
    <row r="4" spans="2:12" ht="11.25">
      <c r="B4" s="419" t="s">
        <v>205</v>
      </c>
      <c r="C4" s="450">
        <v>2402.377217077337</v>
      </c>
      <c r="D4" s="451">
        <v>1646.4345364902201</v>
      </c>
      <c r="I4" s="421"/>
      <c r="J4" s="421"/>
      <c r="K4" s="421"/>
      <c r="L4" s="421"/>
    </row>
    <row r="5" spans="2:12" ht="11.25">
      <c r="B5" s="415" t="s">
        <v>206</v>
      </c>
      <c r="C5" s="450">
        <v>1744.1881629351037</v>
      </c>
      <c r="D5" s="451">
        <v>1646.4345364902201</v>
      </c>
      <c r="I5" s="437"/>
      <c r="J5" s="421"/>
      <c r="K5" s="452"/>
      <c r="L5" s="421"/>
    </row>
    <row r="6" spans="2:12" ht="11.25">
      <c r="B6" s="415" t="s">
        <v>207</v>
      </c>
      <c r="C6" s="450">
        <v>1570.3733364159773</v>
      </c>
      <c r="D6" s="451">
        <v>1646.4345364902201</v>
      </c>
      <c r="I6" s="437"/>
      <c r="J6" s="437"/>
      <c r="K6" s="452"/>
      <c r="L6" s="421"/>
    </row>
    <row r="7" spans="2:12" ht="11.25">
      <c r="B7" s="415" t="s">
        <v>208</v>
      </c>
      <c r="C7" s="450">
        <v>1078.099769991401</v>
      </c>
      <c r="D7" s="451">
        <v>1646.4345364902201</v>
      </c>
      <c r="I7" s="437"/>
      <c r="J7" s="437"/>
      <c r="K7" s="452"/>
      <c r="L7" s="421"/>
    </row>
    <row r="8" spans="2:12" ht="11.25">
      <c r="B8" s="415" t="s">
        <v>209</v>
      </c>
      <c r="C8" s="450">
        <v>1839.9484778161075</v>
      </c>
      <c r="D8" s="451">
        <v>1646.4345364902201</v>
      </c>
      <c r="I8" s="437"/>
      <c r="J8" s="437"/>
      <c r="K8" s="452"/>
      <c r="L8" s="421"/>
    </row>
    <row r="9" spans="2:12" ht="11.25">
      <c r="B9" s="453" t="s">
        <v>210</v>
      </c>
      <c r="C9" s="450">
        <v>1639.1098504089773</v>
      </c>
      <c r="D9" s="451">
        <v>1646.4345364902201</v>
      </c>
      <c r="I9" s="437"/>
      <c r="J9" s="437"/>
      <c r="K9" s="452"/>
      <c r="L9" s="421"/>
    </row>
    <row r="10" spans="2:12" ht="11.25">
      <c r="B10" s="420" t="s">
        <v>197</v>
      </c>
      <c r="C10" s="450">
        <v>1646.4345364902201</v>
      </c>
      <c r="D10" s="451">
        <v>1646.4345364902201</v>
      </c>
      <c r="I10" s="437"/>
      <c r="J10" s="437"/>
      <c r="K10" s="452"/>
      <c r="L10" s="421"/>
    </row>
    <row r="11" spans="9:12" ht="11.25">
      <c r="I11" s="437"/>
      <c r="J11" s="437"/>
      <c r="K11" s="452"/>
      <c r="L11" s="421"/>
    </row>
    <row r="12" spans="9:12" ht="11.25">
      <c r="I12" s="437"/>
      <c r="J12" s="437"/>
      <c r="K12" s="452"/>
      <c r="L12" s="421"/>
    </row>
    <row r="13" ht="11.25">
      <c r="K13" s="454"/>
    </row>
    <row r="14" ht="11.25">
      <c r="K14" s="454"/>
    </row>
    <row r="15" ht="11.25">
      <c r="K15" s="454"/>
    </row>
    <row r="16" ht="11.25">
      <c r="K16" s="454"/>
    </row>
    <row r="17" ht="11.25">
      <c r="K17" s="454"/>
    </row>
    <row r="18" ht="11.25">
      <c r="K18" s="454"/>
    </row>
    <row r="25" spans="15:17" ht="11.25">
      <c r="O25" s="455"/>
      <c r="P25" s="421"/>
      <c r="Q25" s="421"/>
    </row>
    <row r="26" spans="15:17" ht="11.25">
      <c r="O26" s="455"/>
      <c r="P26" s="421"/>
      <c r="Q26" s="421"/>
    </row>
    <row r="27" spans="15:17" ht="11.25">
      <c r="O27" s="455"/>
      <c r="P27" s="421"/>
      <c r="Q27" s="421"/>
    </row>
    <row r="28" spans="15:17" ht="11.25">
      <c r="O28" s="455"/>
      <c r="P28" s="421"/>
      <c r="Q28" s="421"/>
    </row>
    <row r="29" spans="15:17" ht="11.25">
      <c r="O29" s="455"/>
      <c r="P29" s="421"/>
      <c r="Q29" s="421"/>
    </row>
    <row r="30" spans="15:17" ht="11.25">
      <c r="O30" s="455"/>
      <c r="P30" s="421"/>
      <c r="Q30" s="421"/>
    </row>
    <row r="31" spans="15:17" ht="11.25">
      <c r="O31" s="455"/>
      <c r="P31" s="421"/>
      <c r="Q31" s="421"/>
    </row>
    <row r="32" spans="15:17" ht="11.25">
      <c r="O32" s="455"/>
      <c r="P32" s="421"/>
      <c r="Q32" s="421"/>
    </row>
    <row r="33" spans="15:17" ht="11.25">
      <c r="O33" s="455"/>
      <c r="P33" s="421"/>
      <c r="Q33" s="421"/>
    </row>
    <row r="34" spans="15:17" ht="11.25">
      <c r="O34" s="455"/>
      <c r="P34" s="421"/>
      <c r="Q34" s="421"/>
    </row>
    <row r="35" spans="15:17" ht="11.25">
      <c r="O35" s="455"/>
      <c r="P35" s="421"/>
      <c r="Q35" s="421"/>
    </row>
    <row r="36" spans="15:17" ht="11.25">
      <c r="O36" s="455"/>
      <c r="P36" s="421"/>
      <c r="Q36" s="421"/>
    </row>
    <row r="37" spans="15:17" ht="11.25">
      <c r="O37" s="455"/>
      <c r="P37" s="421"/>
      <c r="Q37" s="421"/>
    </row>
    <row r="38" spans="15:17" ht="26.25" customHeight="1">
      <c r="O38" s="455"/>
      <c r="P38" s="421"/>
      <c r="Q38" s="421"/>
    </row>
    <row r="39" spans="15:17" ht="11.25">
      <c r="O39" s="455"/>
      <c r="P39" s="421"/>
      <c r="Q39" s="421"/>
    </row>
    <row r="40" spans="15:17" ht="11.25">
      <c r="O40" s="455"/>
      <c r="P40" s="421"/>
      <c r="Q40" s="421"/>
    </row>
    <row r="41" spans="15:17" ht="11.25">
      <c r="O41" s="424"/>
      <c r="P41" s="421"/>
      <c r="Q41" s="421"/>
    </row>
  </sheetData>
  <mergeCells count="1">
    <mergeCell ref="B1:G1"/>
  </mergeCells>
  <printOptions/>
  <pageMargins left="0.75" right="0.75" top="1" bottom="1" header="0.4921259845" footer="0.4921259845"/>
  <pageSetup fitToHeight="1" fitToWidth="1" horizontalDpi="600" verticalDpi="600" orientation="landscape" paperSize="9" scale="70" r:id="rId2"/>
  <drawing r:id="rId1"/>
</worksheet>
</file>

<file path=xl/worksheets/sheet18.xml><?xml version="1.0" encoding="utf-8"?>
<worksheet xmlns="http://schemas.openxmlformats.org/spreadsheetml/2006/main" xmlns:r="http://schemas.openxmlformats.org/officeDocument/2006/relationships">
  <dimension ref="B1:U65"/>
  <sheetViews>
    <sheetView showGridLines="0" workbookViewId="0" topLeftCell="A1">
      <selection activeCell="A1" sqref="A1"/>
    </sheetView>
  </sheetViews>
  <sheetFormatPr defaultColWidth="11.421875" defaultRowHeight="12.75"/>
  <cols>
    <col min="1" max="1" width="3.7109375" style="2" customWidth="1"/>
    <col min="2" max="2" width="42.57421875" style="493" customWidth="1"/>
    <col min="3" max="3" width="17.00390625" style="2" customWidth="1"/>
    <col min="4" max="4" width="15.140625" style="2" customWidth="1"/>
    <col min="5" max="5" width="18.7109375" style="2" customWidth="1"/>
    <col min="6" max="6" width="15.28125" style="2" bestFit="1" customWidth="1"/>
    <col min="7" max="7" width="13.57421875" style="2" bestFit="1" customWidth="1"/>
    <col min="8" max="8" width="16.57421875" style="2" bestFit="1" customWidth="1"/>
    <col min="9" max="9" width="17.7109375" style="2" bestFit="1" customWidth="1"/>
    <col min="10" max="14" width="11.421875" style="2" customWidth="1"/>
    <col min="15" max="15" width="49.421875" style="2" customWidth="1"/>
    <col min="16" max="16384" width="11.421875" style="2" customWidth="1"/>
  </cols>
  <sheetData>
    <row r="1" ht="11.25">
      <c r="B1" s="456" t="s">
        <v>211</v>
      </c>
    </row>
    <row r="3" spans="2:7" ht="39.75" customHeight="1">
      <c r="B3" s="93"/>
      <c r="C3" s="4" t="s">
        <v>212</v>
      </c>
      <c r="D3" s="4" t="s">
        <v>213</v>
      </c>
      <c r="E3" s="4" t="s">
        <v>214</v>
      </c>
      <c r="G3" s="18"/>
    </row>
    <row r="4" spans="2:5" ht="12" customHeight="1">
      <c r="B4" s="64" t="s">
        <v>215</v>
      </c>
      <c r="C4" s="457">
        <v>9.4615227915153</v>
      </c>
      <c r="D4" s="458">
        <v>4.411925342794203</v>
      </c>
      <c r="E4" s="459">
        <v>1480</v>
      </c>
    </row>
    <row r="5" spans="2:5" ht="12" customHeight="1">
      <c r="B5" s="306" t="s">
        <v>216</v>
      </c>
      <c r="C5" s="460"/>
      <c r="D5" s="461"/>
      <c r="E5" s="462"/>
    </row>
    <row r="6" spans="2:5" ht="12" customHeight="1">
      <c r="B6" s="34" t="s">
        <v>217</v>
      </c>
      <c r="C6" s="463">
        <v>11.151655051138494</v>
      </c>
      <c r="D6" s="464">
        <v>5.580065684842059</v>
      </c>
      <c r="E6" s="465">
        <v>1630</v>
      </c>
    </row>
    <row r="7" spans="2:5" ht="12" customHeight="1">
      <c r="B7" s="93" t="s">
        <v>218</v>
      </c>
      <c r="C7" s="466">
        <v>8.22725052006075</v>
      </c>
      <c r="D7" s="467">
        <v>1.1469644148017801</v>
      </c>
      <c r="E7" s="468">
        <v>1670</v>
      </c>
    </row>
    <row r="8" spans="2:5" ht="12" customHeight="1">
      <c r="B8" s="64" t="s">
        <v>219</v>
      </c>
      <c r="C8" s="469">
        <v>13.138546884385743</v>
      </c>
      <c r="D8" s="470">
        <v>2.899272883331992</v>
      </c>
      <c r="E8" s="459">
        <v>1760</v>
      </c>
    </row>
    <row r="9" spans="2:5" ht="12" customHeight="1">
      <c r="B9" s="306" t="s">
        <v>216</v>
      </c>
      <c r="C9" s="471"/>
      <c r="D9" s="472"/>
      <c r="E9" s="462"/>
    </row>
    <row r="10" spans="2:5" ht="12" customHeight="1">
      <c r="B10" s="306" t="s">
        <v>220</v>
      </c>
      <c r="C10" s="473">
        <v>10.067022792598399</v>
      </c>
      <c r="D10" s="474">
        <v>1.2866674568603629</v>
      </c>
      <c r="E10" s="475">
        <v>1920</v>
      </c>
    </row>
    <row r="11" spans="2:5" ht="12" customHeight="1">
      <c r="B11" s="306" t="s">
        <v>221</v>
      </c>
      <c r="C11" s="473">
        <v>25.267101124758934</v>
      </c>
      <c r="D11" s="474">
        <v>11.956295867255147</v>
      </c>
      <c r="E11" s="475">
        <v>1760</v>
      </c>
    </row>
    <row r="12" spans="2:5" ht="12" customHeight="1">
      <c r="B12" s="306" t="s">
        <v>222</v>
      </c>
      <c r="C12" s="473">
        <v>35.46355130773754</v>
      </c>
      <c r="D12" s="474">
        <v>10.63071522681243</v>
      </c>
      <c r="E12" s="475">
        <v>1720</v>
      </c>
    </row>
    <row r="13" spans="2:5" ht="12" customHeight="1">
      <c r="B13" s="313" t="s">
        <v>223</v>
      </c>
      <c r="C13" s="473">
        <v>6.072510762565951</v>
      </c>
      <c r="D13" s="474">
        <v>2.299464493844154</v>
      </c>
      <c r="E13" s="475">
        <v>1850</v>
      </c>
    </row>
    <row r="14" spans="2:5" ht="12" customHeight="1">
      <c r="B14" s="476" t="s">
        <v>224</v>
      </c>
      <c r="C14" s="463">
        <v>1.6291666211347997</v>
      </c>
      <c r="D14" s="464">
        <v>0.5794871047682184</v>
      </c>
      <c r="E14" s="465">
        <v>3240</v>
      </c>
    </row>
    <row r="15" spans="2:5" ht="12" customHeight="1">
      <c r="B15" s="93" t="s">
        <v>197</v>
      </c>
      <c r="C15" s="466">
        <v>11.847664888280983</v>
      </c>
      <c r="D15" s="467">
        <v>3.161236999619621</v>
      </c>
      <c r="E15" s="468">
        <v>1646</v>
      </c>
    </row>
    <row r="24" spans="2:6" ht="11.25">
      <c r="B24" s="9"/>
      <c r="C24" s="18"/>
      <c r="D24" s="18"/>
      <c r="E24" s="18"/>
      <c r="F24" s="18"/>
    </row>
    <row r="25" spans="2:19" ht="11.25">
      <c r="B25" s="9"/>
      <c r="C25" s="18"/>
      <c r="D25" s="18"/>
      <c r="E25" s="18"/>
      <c r="F25" s="18"/>
      <c r="N25" s="18"/>
      <c r="O25" s="18"/>
      <c r="P25" s="18"/>
      <c r="Q25" s="18"/>
      <c r="R25" s="18"/>
      <c r="S25" s="18"/>
    </row>
    <row r="26" spans="2:19" ht="11.25">
      <c r="B26" s="9"/>
      <c r="C26" s="18"/>
      <c r="D26" s="18"/>
      <c r="E26" s="18"/>
      <c r="F26" s="18"/>
      <c r="N26" s="18"/>
      <c r="O26" s="18"/>
      <c r="P26" s="18"/>
      <c r="Q26" s="18"/>
      <c r="R26" s="18"/>
      <c r="S26" s="18"/>
    </row>
    <row r="27" spans="2:21" ht="11.25">
      <c r="B27" s="69"/>
      <c r="C27" s="477"/>
      <c r="D27" s="477"/>
      <c r="E27" s="478"/>
      <c r="F27" s="18"/>
      <c r="G27" s="479"/>
      <c r="H27" s="479"/>
      <c r="I27" s="479"/>
      <c r="J27" s="479"/>
      <c r="K27" s="479"/>
      <c r="L27" s="479"/>
      <c r="M27" s="479"/>
      <c r="N27" s="480"/>
      <c r="O27" s="480"/>
      <c r="P27" s="477"/>
      <c r="Q27" s="477"/>
      <c r="R27" s="477"/>
      <c r="S27" s="478"/>
      <c r="T27" s="479"/>
      <c r="U27" s="479"/>
    </row>
    <row r="28" spans="2:21" ht="11.25">
      <c r="B28" s="50"/>
      <c r="C28" s="481"/>
      <c r="D28" s="482"/>
      <c r="E28" s="483"/>
      <c r="F28" s="18"/>
      <c r="G28" s="484"/>
      <c r="H28" s="479"/>
      <c r="I28" s="479"/>
      <c r="J28" s="479"/>
      <c r="K28" s="479"/>
      <c r="L28" s="479"/>
      <c r="M28" s="479"/>
      <c r="N28" s="485"/>
      <c r="O28" s="293"/>
      <c r="P28" s="486"/>
      <c r="Q28" s="486"/>
      <c r="R28" s="487"/>
      <c r="S28" s="487"/>
      <c r="T28" s="479"/>
      <c r="U28" s="479"/>
    </row>
    <row r="29" spans="2:21" ht="11.25">
      <c r="B29" s="50"/>
      <c r="C29" s="481"/>
      <c r="D29" s="369"/>
      <c r="E29" s="483"/>
      <c r="F29" s="18"/>
      <c r="G29" s="484"/>
      <c r="H29" s="479"/>
      <c r="I29" s="479"/>
      <c r="J29" s="479"/>
      <c r="K29" s="479"/>
      <c r="L29" s="479"/>
      <c r="M29" s="479"/>
      <c r="N29" s="485"/>
      <c r="O29" s="293"/>
      <c r="P29" s="486"/>
      <c r="Q29" s="486"/>
      <c r="R29" s="487"/>
      <c r="S29" s="487"/>
      <c r="T29" s="479"/>
      <c r="U29" s="479"/>
    </row>
    <row r="30" spans="2:21" ht="11.25">
      <c r="B30" s="50"/>
      <c r="C30" s="481"/>
      <c r="D30" s="369"/>
      <c r="E30" s="483"/>
      <c r="F30" s="18"/>
      <c r="G30" s="484"/>
      <c r="H30" s="479"/>
      <c r="I30" s="479"/>
      <c r="J30" s="479"/>
      <c r="K30" s="479"/>
      <c r="L30" s="479"/>
      <c r="M30" s="479"/>
      <c r="N30" s="485"/>
      <c r="O30" s="293"/>
      <c r="P30" s="486"/>
      <c r="Q30" s="486"/>
      <c r="R30" s="487"/>
      <c r="S30" s="487"/>
      <c r="T30" s="479"/>
      <c r="U30" s="479"/>
    </row>
    <row r="31" spans="2:21" ht="11.25">
      <c r="B31" s="50"/>
      <c r="C31" s="481"/>
      <c r="D31" s="369"/>
      <c r="E31" s="483"/>
      <c r="F31" s="18"/>
      <c r="G31" s="484"/>
      <c r="H31" s="479"/>
      <c r="I31" s="479"/>
      <c r="J31" s="479"/>
      <c r="K31" s="479"/>
      <c r="L31" s="479"/>
      <c r="M31" s="479"/>
      <c r="N31" s="485"/>
      <c r="O31" s="293"/>
      <c r="P31" s="486"/>
      <c r="Q31" s="486"/>
      <c r="R31" s="487"/>
      <c r="S31" s="487"/>
      <c r="T31" s="479"/>
      <c r="U31" s="479"/>
    </row>
    <row r="32" spans="2:21" ht="11.25">
      <c r="B32" s="50"/>
      <c r="C32" s="481"/>
      <c r="D32" s="369"/>
      <c r="E32" s="483"/>
      <c r="F32" s="18"/>
      <c r="G32" s="484"/>
      <c r="H32" s="479"/>
      <c r="I32" s="479"/>
      <c r="J32" s="479"/>
      <c r="K32" s="479"/>
      <c r="L32" s="479"/>
      <c r="M32" s="479"/>
      <c r="N32" s="485"/>
      <c r="O32" s="293"/>
      <c r="P32" s="486"/>
      <c r="Q32" s="486"/>
      <c r="R32" s="487"/>
      <c r="S32" s="487"/>
      <c r="T32" s="479"/>
      <c r="U32" s="479"/>
    </row>
    <row r="33" spans="2:21" ht="11.25">
      <c r="B33" s="50"/>
      <c r="C33" s="481"/>
      <c r="D33" s="369"/>
      <c r="E33" s="483"/>
      <c r="F33" s="18"/>
      <c r="G33" s="484"/>
      <c r="H33" s="479"/>
      <c r="I33" s="479"/>
      <c r="J33" s="479"/>
      <c r="K33" s="479"/>
      <c r="L33" s="479"/>
      <c r="M33" s="479"/>
      <c r="N33" s="485"/>
      <c r="O33" s="293"/>
      <c r="P33" s="486"/>
      <c r="Q33" s="486"/>
      <c r="R33" s="487"/>
      <c r="S33" s="487"/>
      <c r="T33" s="479"/>
      <c r="U33" s="479"/>
    </row>
    <row r="34" spans="2:21" ht="11.25">
      <c r="B34" s="50"/>
      <c r="C34" s="481"/>
      <c r="D34" s="369"/>
      <c r="E34" s="483"/>
      <c r="F34" s="18"/>
      <c r="G34" s="484"/>
      <c r="H34" s="479"/>
      <c r="I34" s="479"/>
      <c r="J34" s="479"/>
      <c r="K34" s="479"/>
      <c r="L34" s="479"/>
      <c r="M34" s="479"/>
      <c r="N34" s="485"/>
      <c r="O34" s="293"/>
      <c r="P34" s="486"/>
      <c r="Q34" s="486"/>
      <c r="R34" s="487"/>
      <c r="S34" s="487"/>
      <c r="T34" s="479"/>
      <c r="U34" s="479"/>
    </row>
    <row r="35" spans="2:21" ht="11.25">
      <c r="B35" s="50"/>
      <c r="C35" s="481"/>
      <c r="D35" s="369"/>
      <c r="E35" s="483"/>
      <c r="F35" s="18"/>
      <c r="G35" s="484"/>
      <c r="H35" s="479"/>
      <c r="I35" s="479"/>
      <c r="J35" s="479"/>
      <c r="K35" s="479"/>
      <c r="L35" s="479"/>
      <c r="M35" s="479"/>
      <c r="N35" s="485"/>
      <c r="O35" s="293"/>
      <c r="P35" s="486"/>
      <c r="Q35" s="486"/>
      <c r="R35" s="487"/>
      <c r="S35" s="487"/>
      <c r="T35" s="479"/>
      <c r="U35" s="479"/>
    </row>
    <row r="36" spans="2:21" ht="11.25">
      <c r="B36" s="50"/>
      <c r="C36" s="481"/>
      <c r="D36" s="369"/>
      <c r="E36" s="483"/>
      <c r="F36" s="18"/>
      <c r="G36" s="484"/>
      <c r="H36" s="479"/>
      <c r="I36" s="479"/>
      <c r="J36" s="479"/>
      <c r="K36" s="479"/>
      <c r="L36" s="479"/>
      <c r="M36" s="479"/>
      <c r="N36" s="485"/>
      <c r="O36" s="293"/>
      <c r="P36" s="486"/>
      <c r="Q36" s="486"/>
      <c r="R36" s="487"/>
      <c r="S36" s="487"/>
      <c r="T36" s="479"/>
      <c r="U36" s="479"/>
    </row>
    <row r="37" spans="2:21" ht="11.25">
      <c r="B37" s="50"/>
      <c r="C37" s="481"/>
      <c r="D37" s="369"/>
      <c r="E37" s="483"/>
      <c r="F37" s="18"/>
      <c r="G37" s="484"/>
      <c r="H37" s="479"/>
      <c r="I37" s="479"/>
      <c r="J37" s="479"/>
      <c r="K37" s="479"/>
      <c r="L37" s="479"/>
      <c r="M37" s="479"/>
      <c r="N37" s="485"/>
      <c r="O37" s="293"/>
      <c r="P37" s="486"/>
      <c r="Q37" s="486"/>
      <c r="R37" s="487"/>
      <c r="S37" s="487"/>
      <c r="T37" s="479"/>
      <c r="U37" s="479"/>
    </row>
    <row r="38" spans="2:21" ht="11.25">
      <c r="B38" s="50"/>
      <c r="C38" s="481"/>
      <c r="D38" s="369"/>
      <c r="E38" s="483"/>
      <c r="F38" s="18"/>
      <c r="G38" s="484"/>
      <c r="H38" s="479"/>
      <c r="I38" s="479"/>
      <c r="J38" s="479"/>
      <c r="K38" s="479"/>
      <c r="L38" s="479"/>
      <c r="M38" s="479"/>
      <c r="N38" s="485"/>
      <c r="O38" s="293"/>
      <c r="P38" s="486"/>
      <c r="Q38" s="486"/>
      <c r="R38" s="487"/>
      <c r="S38" s="487"/>
      <c r="T38" s="479"/>
      <c r="U38" s="479"/>
    </row>
    <row r="39" spans="2:21" ht="11.25">
      <c r="B39" s="50"/>
      <c r="C39" s="481"/>
      <c r="D39" s="369"/>
      <c r="E39" s="483"/>
      <c r="F39" s="18"/>
      <c r="G39" s="484"/>
      <c r="H39" s="479"/>
      <c r="I39" s="479"/>
      <c r="J39" s="479"/>
      <c r="K39" s="479"/>
      <c r="L39" s="479"/>
      <c r="M39" s="479"/>
      <c r="N39" s="485"/>
      <c r="O39" s="293"/>
      <c r="P39" s="486"/>
      <c r="Q39" s="486"/>
      <c r="R39" s="487"/>
      <c r="S39" s="487"/>
      <c r="T39" s="479"/>
      <c r="U39" s="479"/>
    </row>
    <row r="40" spans="2:21" ht="11.25">
      <c r="B40" s="50"/>
      <c r="C40" s="481"/>
      <c r="D40" s="369"/>
      <c r="E40" s="483"/>
      <c r="F40" s="18"/>
      <c r="G40" s="484"/>
      <c r="H40" s="479"/>
      <c r="I40" s="479"/>
      <c r="J40" s="479"/>
      <c r="K40" s="479"/>
      <c r="L40" s="479"/>
      <c r="M40" s="479"/>
      <c r="N40" s="485"/>
      <c r="O40" s="293"/>
      <c r="P40" s="486"/>
      <c r="Q40" s="486"/>
      <c r="R40" s="487"/>
      <c r="S40" s="487"/>
      <c r="T40" s="479"/>
      <c r="U40" s="479"/>
    </row>
    <row r="41" spans="2:21" ht="11.25">
      <c r="B41" s="50"/>
      <c r="C41" s="481"/>
      <c r="D41" s="369"/>
      <c r="E41" s="483"/>
      <c r="F41" s="18"/>
      <c r="G41" s="484"/>
      <c r="H41" s="479"/>
      <c r="I41" s="479"/>
      <c r="J41" s="479"/>
      <c r="K41" s="479"/>
      <c r="L41" s="479"/>
      <c r="M41" s="479"/>
      <c r="N41" s="485"/>
      <c r="O41" s="293"/>
      <c r="P41" s="486"/>
      <c r="Q41" s="486"/>
      <c r="R41" s="487"/>
      <c r="S41" s="487"/>
      <c r="T41" s="479"/>
      <c r="U41" s="479"/>
    </row>
    <row r="42" spans="2:21" ht="11.25">
      <c r="B42" s="50"/>
      <c r="C42" s="481"/>
      <c r="D42" s="369"/>
      <c r="E42" s="483"/>
      <c r="F42" s="18"/>
      <c r="G42" s="484"/>
      <c r="H42" s="479"/>
      <c r="I42" s="479"/>
      <c r="J42" s="479"/>
      <c r="K42" s="479"/>
      <c r="L42" s="479"/>
      <c r="M42" s="479"/>
      <c r="N42" s="485"/>
      <c r="O42" s="293"/>
      <c r="P42" s="486"/>
      <c r="Q42" s="486"/>
      <c r="R42" s="487"/>
      <c r="S42" s="487"/>
      <c r="T42" s="479"/>
      <c r="U42" s="479"/>
    </row>
    <row r="43" spans="2:21" ht="11.25">
      <c r="B43" s="50"/>
      <c r="C43" s="481"/>
      <c r="D43" s="369"/>
      <c r="E43" s="483"/>
      <c r="F43" s="18"/>
      <c r="G43" s="484"/>
      <c r="H43" s="479"/>
      <c r="I43" s="479"/>
      <c r="J43" s="479"/>
      <c r="K43" s="479"/>
      <c r="L43" s="479"/>
      <c r="M43" s="479"/>
      <c r="N43" s="485"/>
      <c r="O43" s="293"/>
      <c r="P43" s="486"/>
      <c r="Q43" s="486"/>
      <c r="R43" s="487"/>
      <c r="S43" s="487"/>
      <c r="T43" s="479"/>
      <c r="U43" s="479"/>
    </row>
    <row r="44" spans="2:21" ht="11.25">
      <c r="B44" s="82"/>
      <c r="C44" s="488"/>
      <c r="D44" s="489"/>
      <c r="E44" s="490"/>
      <c r="F44" s="18"/>
      <c r="G44" s="484"/>
      <c r="H44" s="479"/>
      <c r="I44" s="479"/>
      <c r="J44" s="479"/>
      <c r="K44" s="479"/>
      <c r="L44" s="479"/>
      <c r="M44" s="479"/>
      <c r="N44" s="491"/>
      <c r="O44" s="491"/>
      <c r="P44" s="492"/>
      <c r="Q44" s="492"/>
      <c r="R44" s="492"/>
      <c r="S44" s="492"/>
      <c r="T44" s="479"/>
      <c r="U44" s="479"/>
    </row>
    <row r="45" spans="2:21" ht="11.25">
      <c r="B45" s="9"/>
      <c r="C45" s="18"/>
      <c r="D45" s="18"/>
      <c r="E45" s="18"/>
      <c r="F45" s="18"/>
      <c r="G45" s="479"/>
      <c r="H45" s="479"/>
      <c r="I45" s="479"/>
      <c r="J45" s="479"/>
      <c r="K45" s="479"/>
      <c r="L45" s="479"/>
      <c r="M45" s="479"/>
      <c r="N45" s="18"/>
      <c r="O45" s="18"/>
      <c r="P45" s="18"/>
      <c r="Q45" s="18"/>
      <c r="R45" s="18"/>
      <c r="S45" s="18"/>
      <c r="T45" s="479"/>
      <c r="U45" s="479"/>
    </row>
    <row r="46" spans="2:6" ht="11.25">
      <c r="B46" s="9"/>
      <c r="C46" s="18"/>
      <c r="D46" s="18"/>
      <c r="E46" s="18"/>
      <c r="F46" s="18"/>
    </row>
    <row r="47" spans="2:6" ht="11.25">
      <c r="B47" s="9"/>
      <c r="C47" s="18"/>
      <c r="D47" s="18"/>
      <c r="E47" s="18"/>
      <c r="F47" s="18"/>
    </row>
    <row r="48" spans="2:6" ht="11.25">
      <c r="B48" s="9"/>
      <c r="C48" s="18"/>
      <c r="D48" s="18"/>
      <c r="E48" s="18"/>
      <c r="F48" s="18"/>
    </row>
    <row r="49" spans="2:6" ht="11.25">
      <c r="B49" s="9"/>
      <c r="C49" s="18"/>
      <c r="D49" s="18"/>
      <c r="E49" s="18"/>
      <c r="F49" s="18"/>
    </row>
    <row r="50" spans="2:6" ht="11.25">
      <c r="B50" s="9"/>
      <c r="C50" s="18"/>
      <c r="D50" s="18"/>
      <c r="E50" s="18"/>
      <c r="F50" s="18"/>
    </row>
    <row r="51" spans="2:6" ht="11.25">
      <c r="B51" s="9"/>
      <c r="C51" s="18"/>
      <c r="D51" s="18"/>
      <c r="E51" s="18"/>
      <c r="F51" s="18"/>
    </row>
    <row r="52" spans="2:6" ht="11.25">
      <c r="B52" s="9"/>
      <c r="C52" s="18"/>
      <c r="D52" s="18"/>
      <c r="E52" s="18"/>
      <c r="F52" s="18"/>
    </row>
    <row r="53" spans="2:6" ht="11.25">
      <c r="B53" s="9"/>
      <c r="C53" s="18"/>
      <c r="D53" s="18"/>
      <c r="E53" s="18"/>
      <c r="F53" s="18"/>
    </row>
    <row r="54" spans="2:6" ht="11.25">
      <c r="B54" s="9"/>
      <c r="C54" s="18"/>
      <c r="D54" s="18"/>
      <c r="E54" s="18"/>
      <c r="F54" s="18"/>
    </row>
    <row r="55" spans="2:6" ht="11.25">
      <c r="B55" s="9"/>
      <c r="C55" s="18"/>
      <c r="D55" s="18"/>
      <c r="E55" s="18"/>
      <c r="F55" s="18"/>
    </row>
    <row r="56" spans="2:6" ht="11.25">
      <c r="B56" s="9"/>
      <c r="C56" s="18"/>
      <c r="D56" s="18"/>
      <c r="E56" s="18"/>
      <c r="F56" s="18"/>
    </row>
    <row r="57" spans="2:6" ht="11.25">
      <c r="B57" s="9"/>
      <c r="C57" s="18"/>
      <c r="D57" s="18"/>
      <c r="E57" s="18"/>
      <c r="F57" s="18"/>
    </row>
    <row r="58" spans="2:6" ht="11.25">
      <c r="B58" s="9"/>
      <c r="C58" s="18"/>
      <c r="D58" s="18"/>
      <c r="E58" s="18"/>
      <c r="F58" s="18"/>
    </row>
    <row r="59" spans="2:6" ht="11.25">
      <c r="B59" s="9"/>
      <c r="C59" s="18"/>
      <c r="D59" s="18"/>
      <c r="E59" s="18"/>
      <c r="F59" s="18"/>
    </row>
    <row r="60" spans="2:6" ht="11.25">
      <c r="B60" s="9"/>
      <c r="C60" s="18"/>
      <c r="D60" s="18"/>
      <c r="E60" s="18"/>
      <c r="F60" s="18"/>
    </row>
    <row r="61" spans="2:6" ht="11.25">
      <c r="B61" s="9"/>
      <c r="C61" s="18"/>
      <c r="D61" s="18"/>
      <c r="E61" s="18"/>
      <c r="F61" s="18"/>
    </row>
    <row r="62" spans="2:6" ht="11.25">
      <c r="B62" s="9"/>
      <c r="C62" s="18"/>
      <c r="D62" s="18"/>
      <c r="E62" s="18"/>
      <c r="F62" s="18"/>
    </row>
    <row r="63" spans="2:6" ht="11.25">
      <c r="B63" s="9"/>
      <c r="C63" s="18"/>
      <c r="D63" s="18"/>
      <c r="E63" s="18"/>
      <c r="F63" s="18"/>
    </row>
    <row r="64" spans="2:6" ht="11.25">
      <c r="B64" s="9"/>
      <c r="C64" s="18"/>
      <c r="D64" s="18"/>
      <c r="E64" s="18"/>
      <c r="F64" s="18"/>
    </row>
    <row r="65" spans="2:6" ht="11.25">
      <c r="B65" s="9"/>
      <c r="C65" s="18"/>
      <c r="D65" s="18"/>
      <c r="E65" s="18"/>
      <c r="F65" s="18"/>
    </row>
  </sheetData>
  <mergeCells count="2">
    <mergeCell ref="N27:O27"/>
    <mergeCell ref="N44:O44"/>
  </mergeCells>
  <printOptions/>
  <pageMargins left="0.75" right="0.75" top="1" bottom="1" header="0.4921259845" footer="0.492125984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1:H12"/>
  <sheetViews>
    <sheetView showGridLines="0" workbookViewId="0" topLeftCell="A1">
      <selection activeCell="A1" sqref="A1"/>
    </sheetView>
  </sheetViews>
  <sheetFormatPr defaultColWidth="11.421875" defaultRowHeight="12.75"/>
  <cols>
    <col min="1" max="1" width="3.7109375" style="2" customWidth="1"/>
    <col min="2" max="2" width="16.57421875" style="2" customWidth="1"/>
    <col min="3" max="3" width="12.7109375" style="2" customWidth="1"/>
    <col min="4" max="4" width="13.140625" style="2" customWidth="1"/>
    <col min="5" max="5" width="12.00390625" style="2" customWidth="1"/>
    <col min="6" max="6" width="14.57421875" style="2" customWidth="1"/>
    <col min="7" max="7" width="13.00390625" style="2" customWidth="1"/>
    <col min="8" max="8" width="15.00390625" style="2" customWidth="1"/>
    <col min="9" max="16384" width="11.421875" style="2" customWidth="1"/>
  </cols>
  <sheetData>
    <row r="1" ht="11.25">
      <c r="B1" s="1" t="s">
        <v>225</v>
      </c>
    </row>
    <row r="3" spans="2:8" ht="11.25" customHeight="1">
      <c r="B3" s="494"/>
      <c r="C3" s="495" t="s">
        <v>226</v>
      </c>
      <c r="D3" s="102"/>
      <c r="E3" s="102"/>
      <c r="F3" s="102"/>
      <c r="G3" s="102"/>
      <c r="H3" s="495" t="s">
        <v>227</v>
      </c>
    </row>
    <row r="4" spans="2:8" ht="28.5" customHeight="1">
      <c r="B4" s="496"/>
      <c r="C4" s="497" t="s">
        <v>228</v>
      </c>
      <c r="D4" s="497" t="s">
        <v>229</v>
      </c>
      <c r="E4" s="497" t="s">
        <v>230</v>
      </c>
      <c r="F4" s="497" t="s">
        <v>231</v>
      </c>
      <c r="G4" s="497" t="s">
        <v>232</v>
      </c>
      <c r="H4" s="495"/>
    </row>
    <row r="5" spans="2:8" s="375" customFormat="1" ht="12" customHeight="1">
      <c r="B5" s="498" t="s">
        <v>191</v>
      </c>
      <c r="C5" s="499">
        <v>2.192454414014889</v>
      </c>
      <c r="D5" s="500">
        <v>24.605535494957167</v>
      </c>
      <c r="E5" s="500">
        <v>19.631897714706632</v>
      </c>
      <c r="F5" s="500">
        <v>51.95527109092332</v>
      </c>
      <c r="G5" s="500">
        <v>1.6148412853979919</v>
      </c>
      <c r="H5" s="501">
        <v>2402.37721707734</v>
      </c>
    </row>
    <row r="6" spans="2:8" s="375" customFormat="1" ht="12" customHeight="1">
      <c r="B6" s="502" t="s">
        <v>192</v>
      </c>
      <c r="C6" s="503">
        <v>27.987166461753237</v>
      </c>
      <c r="D6" s="503">
        <v>20.739048634955424</v>
      </c>
      <c r="E6" s="503">
        <v>21.643614299951686</v>
      </c>
      <c r="F6" s="503">
        <v>29.45012847989439</v>
      </c>
      <c r="G6" s="503">
        <v>0.1800421234452606</v>
      </c>
      <c r="H6" s="504">
        <v>1744.1881629351037</v>
      </c>
    </row>
    <row r="7" spans="2:8" s="375" customFormat="1" ht="12" customHeight="1">
      <c r="B7" s="502" t="s">
        <v>193</v>
      </c>
      <c r="C7" s="503">
        <v>27.599862692166248</v>
      </c>
      <c r="D7" s="503">
        <v>19.543717849497224</v>
      </c>
      <c r="E7" s="503">
        <v>15.700650801985795</v>
      </c>
      <c r="F7" s="503">
        <v>37.13698480832897</v>
      </c>
      <c r="G7" s="503">
        <v>0.01878384802176635</v>
      </c>
      <c r="H7" s="504">
        <v>1570.3733364159773</v>
      </c>
    </row>
    <row r="8" spans="2:8" s="375" customFormat="1" ht="12" customHeight="1">
      <c r="B8" s="502" t="s">
        <v>194</v>
      </c>
      <c r="C8" s="503">
        <v>32.55855859851563</v>
      </c>
      <c r="D8" s="503">
        <v>19.73127931570275</v>
      </c>
      <c r="E8" s="503">
        <v>15.623567805625513</v>
      </c>
      <c r="F8" s="503">
        <v>32.03890759502208</v>
      </c>
      <c r="G8" s="503">
        <v>0.047686685134022126</v>
      </c>
      <c r="H8" s="504">
        <v>1078.099769991401</v>
      </c>
    </row>
    <row r="9" spans="2:8" s="375" customFormat="1" ht="12" customHeight="1">
      <c r="B9" s="502" t="s">
        <v>195</v>
      </c>
      <c r="C9" s="503">
        <v>18.067866198558033</v>
      </c>
      <c r="D9" s="503">
        <v>21.16986117940449</v>
      </c>
      <c r="E9" s="503">
        <v>24.69219198062138</v>
      </c>
      <c r="F9" s="503">
        <v>29.58062182807336</v>
      </c>
      <c r="G9" s="503">
        <v>6.4894588133427185</v>
      </c>
      <c r="H9" s="504">
        <v>1839.9484778161075</v>
      </c>
    </row>
    <row r="10" spans="2:8" s="375" customFormat="1" ht="12" customHeight="1">
      <c r="B10" s="505" t="s">
        <v>233</v>
      </c>
      <c r="C10" s="506">
        <v>40.09884259531623</v>
      </c>
      <c r="D10" s="506">
        <v>15.141871199833327</v>
      </c>
      <c r="E10" s="506">
        <v>12.334997415165448</v>
      </c>
      <c r="F10" s="506">
        <v>30.623056735682475</v>
      </c>
      <c r="G10" s="506">
        <v>1.8012320540025133</v>
      </c>
      <c r="H10" s="507">
        <v>1639.1098504089773</v>
      </c>
    </row>
    <row r="11" spans="2:8" s="374" customFormat="1" ht="12" customHeight="1">
      <c r="B11" s="508" t="s">
        <v>197</v>
      </c>
      <c r="C11" s="509">
        <v>34.61790631880067</v>
      </c>
      <c r="D11" s="509">
        <v>16.829360508822738</v>
      </c>
      <c r="E11" s="509">
        <v>14.6422386440911</v>
      </c>
      <c r="F11" s="509">
        <v>31.81416363105043</v>
      </c>
      <c r="G11" s="509">
        <v>2.0963308972350556</v>
      </c>
      <c r="H11" s="510">
        <v>1646.4345364902201</v>
      </c>
    </row>
    <row r="12" ht="11.25">
      <c r="H12" s="511"/>
    </row>
  </sheetData>
  <mergeCells count="2">
    <mergeCell ref="C3:G3"/>
    <mergeCell ref="H3:H4"/>
  </mergeCells>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N52"/>
  <sheetViews>
    <sheetView showGridLines="0" workbookViewId="0" topLeftCell="A1">
      <selection activeCell="A1" sqref="A1"/>
    </sheetView>
  </sheetViews>
  <sheetFormatPr defaultColWidth="11.421875" defaultRowHeight="12.75"/>
  <cols>
    <col min="1" max="1" width="3.7109375" style="2" customWidth="1"/>
    <col min="2" max="2" width="2.00390625" style="2" customWidth="1"/>
    <col min="3" max="3" width="68.7109375" style="2" customWidth="1"/>
    <col min="4" max="7" width="6.7109375" style="2" customWidth="1"/>
    <col min="8" max="8" width="11.140625" style="2" customWidth="1"/>
    <col min="9" max="9" width="9.7109375" style="3" customWidth="1"/>
    <col min="10" max="12" width="11.421875" style="2" customWidth="1"/>
    <col min="13" max="13" width="15.57421875" style="2" customWidth="1"/>
    <col min="14" max="16384" width="11.421875" style="2" customWidth="1"/>
  </cols>
  <sheetData>
    <row r="1" ht="11.25">
      <c r="B1" s="1" t="s">
        <v>18</v>
      </c>
    </row>
    <row r="3" spans="2:9" ht="27.75" customHeight="1">
      <c r="B3" s="114"/>
      <c r="C3" s="114"/>
      <c r="D3" s="115" t="s">
        <v>19</v>
      </c>
      <c r="E3" s="116"/>
      <c r="F3" s="116"/>
      <c r="G3" s="116"/>
      <c r="H3" s="104" t="s">
        <v>35</v>
      </c>
      <c r="I3" s="117"/>
    </row>
    <row r="4" spans="2:9" ht="12" customHeight="1">
      <c r="B4" s="114"/>
      <c r="C4" s="114"/>
      <c r="D4" s="4">
        <v>2006</v>
      </c>
      <c r="E4" s="4">
        <v>2007</v>
      </c>
      <c r="F4" s="4">
        <v>2008</v>
      </c>
      <c r="G4" s="4">
        <v>2009</v>
      </c>
      <c r="H4" s="4" t="s">
        <v>16</v>
      </c>
      <c r="I4" s="4" t="s">
        <v>17</v>
      </c>
    </row>
    <row r="5" spans="2:14" ht="12" customHeight="1">
      <c r="B5" s="110" t="s">
        <v>43</v>
      </c>
      <c r="C5" s="110"/>
      <c r="D5" s="40">
        <f>D6+D7+D8+D9</f>
        <v>22282.244934000002</v>
      </c>
      <c r="E5" s="40">
        <f>E6+E7+E8+E9</f>
        <v>27505</v>
      </c>
      <c r="F5" s="40">
        <f>F6+F7+F8+F9</f>
        <v>28441</v>
      </c>
      <c r="G5" s="40">
        <f>G6+G7+G8+G9</f>
        <v>30546.556509</v>
      </c>
      <c r="H5" s="41">
        <f aca="true" t="shared" si="0" ref="H5:I10">(F5-E5)/E5</f>
        <v>0.034030176331576074</v>
      </c>
      <c r="I5" s="41">
        <f>(G5-F5)/F5</f>
        <v>0.07403243588481412</v>
      </c>
      <c r="J5" s="42"/>
      <c r="L5" s="43"/>
      <c r="N5" s="44"/>
    </row>
    <row r="6" spans="2:14" ht="12" customHeight="1">
      <c r="B6" s="45"/>
      <c r="C6" s="46" t="s">
        <v>7</v>
      </c>
      <c r="D6" s="47">
        <v>2373.439256</v>
      </c>
      <c r="E6" s="47">
        <v>3405</v>
      </c>
      <c r="F6" s="48">
        <v>4091</v>
      </c>
      <c r="G6" s="48">
        <v>5357.639228</v>
      </c>
      <c r="H6" s="49">
        <f t="shared" si="0"/>
        <v>0.2014684287812041</v>
      </c>
      <c r="I6" s="49">
        <f t="shared" si="0"/>
        <v>0.3096160420435101</v>
      </c>
      <c r="J6" s="42"/>
      <c r="K6" s="42"/>
      <c r="L6" s="42"/>
      <c r="M6" s="42"/>
      <c r="N6" s="44"/>
    </row>
    <row r="7" spans="2:14" ht="12" customHeight="1">
      <c r="B7" s="20"/>
      <c r="C7" s="50" t="s">
        <v>30</v>
      </c>
      <c r="D7" s="51">
        <v>11009.359471</v>
      </c>
      <c r="E7" s="51">
        <v>15095</v>
      </c>
      <c r="F7" s="52">
        <v>15878</v>
      </c>
      <c r="G7" s="52">
        <v>16621.553695</v>
      </c>
      <c r="H7" s="53">
        <f t="shared" si="0"/>
        <v>0.05187148062272275</v>
      </c>
      <c r="I7" s="53">
        <f t="shared" si="0"/>
        <v>0.046829178422975105</v>
      </c>
      <c r="J7" s="54"/>
      <c r="L7" s="55"/>
      <c r="M7" s="42"/>
      <c r="N7" s="44"/>
    </row>
    <row r="8" spans="2:14" ht="12" customHeight="1">
      <c r="B8" s="20"/>
      <c r="C8" s="50" t="s">
        <v>23</v>
      </c>
      <c r="D8" s="51">
        <v>6877</v>
      </c>
      <c r="E8" s="51">
        <v>6919</v>
      </c>
      <c r="F8" s="52">
        <v>6346</v>
      </c>
      <c r="G8" s="52">
        <v>6411.233622</v>
      </c>
      <c r="H8" s="56" t="s">
        <v>27</v>
      </c>
      <c r="I8" s="56" t="s">
        <v>27</v>
      </c>
      <c r="J8" s="42"/>
      <c r="L8" s="43"/>
      <c r="M8" s="42"/>
      <c r="N8" s="44"/>
    </row>
    <row r="9" spans="2:14" ht="12" customHeight="1">
      <c r="B9" s="57"/>
      <c r="C9" s="58" t="s">
        <v>36</v>
      </c>
      <c r="D9" s="59">
        <v>2022.446207</v>
      </c>
      <c r="E9" s="59">
        <v>2086</v>
      </c>
      <c r="F9" s="60">
        <v>2126</v>
      </c>
      <c r="G9" s="60">
        <v>2156.129964</v>
      </c>
      <c r="H9" s="61">
        <f t="shared" si="0"/>
        <v>0.019175455417066157</v>
      </c>
      <c r="I9" s="61">
        <f t="shared" si="0"/>
        <v>0.014172137347130857</v>
      </c>
      <c r="J9" s="42"/>
      <c r="L9" s="43"/>
      <c r="N9" s="44"/>
    </row>
    <row r="10" spans="2:13" ht="12" customHeight="1">
      <c r="B10" s="110" t="s">
        <v>44</v>
      </c>
      <c r="C10" s="110"/>
      <c r="D10" s="62">
        <f>D12+D13+D15+D16+D17+D18+D19</f>
        <v>75579</v>
      </c>
      <c r="E10" s="62">
        <f>E12+E13+E15+E16+E17+E18+E19</f>
        <v>83488</v>
      </c>
      <c r="F10" s="40">
        <f>F12+F13+F15+F16+F17+F18+F19</f>
        <v>97482</v>
      </c>
      <c r="G10" s="40">
        <f>G12+G13+G15+G16+G17+G18+G19</f>
        <v>109218.00877900001</v>
      </c>
      <c r="H10" s="41">
        <f t="shared" si="0"/>
        <v>0.16761690302798007</v>
      </c>
      <c r="I10" s="41">
        <f t="shared" si="0"/>
        <v>0.12039154694199966</v>
      </c>
      <c r="J10" s="42"/>
      <c r="L10" s="63"/>
      <c r="M10" s="63"/>
    </row>
    <row r="11" spans="2:10" ht="12" customHeight="1">
      <c r="B11" s="120" t="s">
        <v>21</v>
      </c>
      <c r="C11" s="120"/>
      <c r="D11" s="65"/>
      <c r="E11" s="65"/>
      <c r="F11" s="66"/>
      <c r="G11" s="48"/>
      <c r="H11" s="67"/>
      <c r="I11" s="68"/>
      <c r="J11" s="42"/>
    </row>
    <row r="12" spans="2:14" ht="12" customHeight="1">
      <c r="B12" s="20"/>
      <c r="C12" s="9" t="s">
        <v>8</v>
      </c>
      <c r="D12" s="51">
        <v>12612</v>
      </c>
      <c r="E12" s="51">
        <v>14704</v>
      </c>
      <c r="F12" s="52">
        <v>16194</v>
      </c>
      <c r="G12" s="52">
        <v>19610.454094</v>
      </c>
      <c r="H12" s="53">
        <f>(F12-E12)/E12</f>
        <v>0.1013329706202394</v>
      </c>
      <c r="I12" s="53">
        <f>(G12-F12)/F12</f>
        <v>0.2109703651969866</v>
      </c>
      <c r="J12" s="42"/>
      <c r="K12" s="42"/>
      <c r="L12" s="42"/>
      <c r="M12" s="42"/>
      <c r="N12" s="44"/>
    </row>
    <row r="13" spans="2:14" ht="12" customHeight="1">
      <c r="B13" s="20"/>
      <c r="C13" s="9" t="s">
        <v>9</v>
      </c>
      <c r="D13" s="51">
        <v>2214</v>
      </c>
      <c r="E13" s="51">
        <v>2461</v>
      </c>
      <c r="F13" s="52">
        <v>2740</v>
      </c>
      <c r="G13" s="52">
        <v>3006</v>
      </c>
      <c r="H13" s="53">
        <f>(F13-E13)/E13</f>
        <v>0.11336854937017472</v>
      </c>
      <c r="I13" s="53">
        <f>(G13-F13)/F13</f>
        <v>0.09708029197080292</v>
      </c>
      <c r="J13" s="42"/>
      <c r="L13" s="63"/>
      <c r="M13" s="63"/>
      <c r="N13" s="44"/>
    </row>
    <row r="14" spans="2:14" ht="12" customHeight="1">
      <c r="B14" s="118" t="s">
        <v>22</v>
      </c>
      <c r="C14" s="119"/>
      <c r="D14" s="51"/>
      <c r="E14" s="51"/>
      <c r="F14" s="70"/>
      <c r="G14" s="52"/>
      <c r="H14" s="53"/>
      <c r="I14" s="13"/>
      <c r="J14" s="42"/>
      <c r="M14" s="43"/>
      <c r="N14" s="44"/>
    </row>
    <row r="15" spans="2:14" ht="12" customHeight="1">
      <c r="B15" s="20"/>
      <c r="C15" s="9" t="s">
        <v>24</v>
      </c>
      <c r="D15" s="51">
        <v>761</v>
      </c>
      <c r="E15" s="51">
        <v>1402</v>
      </c>
      <c r="F15" s="52">
        <v>1859</v>
      </c>
      <c r="G15" s="52">
        <v>3000</v>
      </c>
      <c r="H15" s="53">
        <f aca="true" t="shared" si="1" ref="H15:I19">(F15-E15)/E15</f>
        <v>0.325962910128388</v>
      </c>
      <c r="I15" s="53">
        <f t="shared" si="1"/>
        <v>0.6137708445400754</v>
      </c>
      <c r="J15" s="42"/>
      <c r="K15" s="42"/>
      <c r="L15" s="42"/>
      <c r="M15" s="42"/>
      <c r="N15" s="44"/>
    </row>
    <row r="16" spans="2:14" ht="12" customHeight="1">
      <c r="B16" s="20"/>
      <c r="C16" s="9" t="s">
        <v>25</v>
      </c>
      <c r="D16" s="51">
        <v>159</v>
      </c>
      <c r="E16" s="51">
        <v>208</v>
      </c>
      <c r="F16" s="52">
        <v>257</v>
      </c>
      <c r="G16" s="52">
        <v>334.06768</v>
      </c>
      <c r="H16" s="53">
        <f t="shared" si="1"/>
        <v>0.23557692307692307</v>
      </c>
      <c r="I16" s="53">
        <f t="shared" si="1"/>
        <v>0.2998742412451362</v>
      </c>
      <c r="J16" s="42"/>
      <c r="L16" s="55"/>
      <c r="M16" s="55"/>
      <c r="N16" s="44"/>
    </row>
    <row r="17" spans="2:14" ht="12" customHeight="1">
      <c r="B17" s="20"/>
      <c r="C17" s="9" t="s">
        <v>26</v>
      </c>
      <c r="D17" s="51">
        <v>35323</v>
      </c>
      <c r="E17" s="51">
        <v>36830</v>
      </c>
      <c r="F17" s="52">
        <v>42023</v>
      </c>
      <c r="G17" s="52">
        <v>46219.775683</v>
      </c>
      <c r="H17" s="53">
        <f t="shared" si="1"/>
        <v>0.14099918544664675</v>
      </c>
      <c r="I17" s="53">
        <f t="shared" si="1"/>
        <v>0.09986854063251076</v>
      </c>
      <c r="J17" s="42"/>
      <c r="L17" s="43"/>
      <c r="N17" s="44"/>
    </row>
    <row r="18" spans="2:14" ht="12" customHeight="1">
      <c r="B18" s="20"/>
      <c r="C18" s="9" t="s">
        <v>11</v>
      </c>
      <c r="D18" s="51">
        <v>3050</v>
      </c>
      <c r="E18" s="51">
        <v>2803</v>
      </c>
      <c r="F18" s="52">
        <v>2864</v>
      </c>
      <c r="G18" s="52">
        <v>3368.352702</v>
      </c>
      <c r="H18" s="53">
        <f t="shared" si="1"/>
        <v>0.02176239743132358</v>
      </c>
      <c r="I18" s="53">
        <f t="shared" si="1"/>
        <v>0.17610080377094978</v>
      </c>
      <c r="J18" s="42"/>
      <c r="K18" s="42"/>
      <c r="L18" s="42"/>
      <c r="M18" s="42"/>
      <c r="N18" s="44"/>
    </row>
    <row r="19" spans="2:14" ht="12" customHeight="1">
      <c r="B19" s="20"/>
      <c r="C19" s="9" t="s">
        <v>12</v>
      </c>
      <c r="D19" s="51">
        <v>21460</v>
      </c>
      <c r="E19" s="51">
        <v>25080</v>
      </c>
      <c r="F19" s="52">
        <v>31545</v>
      </c>
      <c r="G19" s="52">
        <v>33679.35862</v>
      </c>
      <c r="H19" s="53">
        <f t="shared" si="1"/>
        <v>0.2577751196172249</v>
      </c>
      <c r="I19" s="53">
        <f t="shared" si="1"/>
        <v>0.0676607582818196</v>
      </c>
      <c r="J19" s="42"/>
      <c r="L19" s="63"/>
      <c r="M19" s="71"/>
      <c r="N19" s="44"/>
    </row>
    <row r="20" spans="2:14" s="1" customFormat="1" ht="12" customHeight="1">
      <c r="B20" s="72" t="s">
        <v>13</v>
      </c>
      <c r="C20" s="73"/>
      <c r="D20" s="74">
        <v>2708.043886</v>
      </c>
      <c r="E20" s="74">
        <v>2941.43338</v>
      </c>
      <c r="F20" s="75">
        <v>3864.527371</v>
      </c>
      <c r="G20" s="75">
        <v>3176.828232</v>
      </c>
      <c r="H20" s="41">
        <f>(F20-E20)/E20</f>
        <v>0.3138245446170874</v>
      </c>
      <c r="I20" s="41">
        <f>(G20-F20)/F20</f>
        <v>-0.17795168023924451</v>
      </c>
      <c r="J20" s="76"/>
      <c r="K20" s="76"/>
      <c r="L20" s="76"/>
      <c r="N20" s="77"/>
    </row>
    <row r="21" spans="2:10" ht="12" customHeight="1">
      <c r="B21" s="110" t="s">
        <v>20</v>
      </c>
      <c r="C21" s="110"/>
      <c r="D21" s="40">
        <f>D5+D10+D20</f>
        <v>100569.28882</v>
      </c>
      <c r="E21" s="40">
        <f>E5+E10+E20</f>
        <v>113934.43338</v>
      </c>
      <c r="F21" s="75">
        <f>F5+F10+F20</f>
        <v>129787.527371</v>
      </c>
      <c r="G21" s="75">
        <f>G5+G10+G20</f>
        <v>142941.39352</v>
      </c>
      <c r="H21" s="41">
        <f>(F21-E21)/E21</f>
        <v>0.1391422550733714</v>
      </c>
      <c r="I21" s="41">
        <f>(G21-F21)/F21</f>
        <v>0.10134923143577151</v>
      </c>
      <c r="J21" s="42"/>
    </row>
    <row r="22" spans="2:10" ht="11.25">
      <c r="B22" s="9"/>
      <c r="C22" s="9"/>
      <c r="D22" s="78"/>
      <c r="E22" s="78"/>
      <c r="F22" s="79"/>
      <c r="G22" s="79"/>
      <c r="H22" s="78"/>
      <c r="I22" s="80"/>
      <c r="J22" s="42"/>
    </row>
    <row r="23" spans="2:9" ht="27" customHeight="1">
      <c r="B23" s="99"/>
      <c r="C23" s="99"/>
      <c r="D23" s="99"/>
      <c r="E23" s="99"/>
      <c r="F23" s="99"/>
      <c r="G23" s="99"/>
      <c r="H23" s="99"/>
      <c r="I23" s="99"/>
    </row>
    <row r="24" spans="2:9" ht="24.75" customHeight="1">
      <c r="B24" s="99"/>
      <c r="C24" s="99"/>
      <c r="D24" s="99"/>
      <c r="E24" s="99"/>
      <c r="F24" s="99"/>
      <c r="G24" s="99"/>
      <c r="H24" s="99"/>
      <c r="I24" s="99"/>
    </row>
    <row r="27" spans="3:7" ht="11.25" customHeight="1">
      <c r="C27" s="19"/>
      <c r="D27" s="19"/>
      <c r="E27" s="19"/>
      <c r="F27" s="19"/>
      <c r="G27" s="19"/>
    </row>
    <row r="28" spans="3:7" ht="11.25" customHeight="1">
      <c r="C28" s="19"/>
      <c r="D28" s="19"/>
      <c r="E28" s="19"/>
      <c r="F28" s="19"/>
      <c r="G28" s="19"/>
    </row>
    <row r="31" spans="2:7" ht="11.25">
      <c r="B31" s="18"/>
      <c r="C31" s="18"/>
      <c r="D31" s="18"/>
      <c r="E31" s="18"/>
      <c r="F31" s="18"/>
      <c r="G31" s="18"/>
    </row>
    <row r="32" spans="2:7" ht="11.25">
      <c r="B32" s="18"/>
      <c r="C32" s="18"/>
      <c r="D32" s="18"/>
      <c r="E32" s="81"/>
      <c r="F32" s="81"/>
      <c r="G32" s="81"/>
    </row>
    <row r="33" spans="2:7" ht="11.25">
      <c r="B33" s="18"/>
      <c r="C33" s="18"/>
      <c r="D33" s="18"/>
      <c r="E33" s="81"/>
      <c r="F33" s="81"/>
      <c r="G33" s="81"/>
    </row>
    <row r="34" spans="2:7" ht="11.25">
      <c r="B34" s="82"/>
      <c r="C34" s="82"/>
      <c r="D34" s="18"/>
      <c r="E34" s="17"/>
      <c r="F34" s="17"/>
      <c r="G34" s="17"/>
    </row>
    <row r="35" spans="2:8" ht="11.25">
      <c r="B35" s="9"/>
      <c r="C35" s="50"/>
      <c r="D35" s="81"/>
      <c r="E35" s="83"/>
      <c r="F35" s="83"/>
      <c r="G35" s="83"/>
      <c r="H35" s="1"/>
    </row>
    <row r="36" spans="2:7" ht="15.75" customHeight="1">
      <c r="B36" s="9"/>
      <c r="C36" s="50"/>
      <c r="D36" s="18"/>
      <c r="E36" s="17"/>
      <c r="F36" s="17"/>
      <c r="G36" s="17"/>
    </row>
    <row r="37" spans="2:7" ht="11.25">
      <c r="B37" s="9"/>
      <c r="C37" s="50"/>
      <c r="D37" s="18"/>
      <c r="E37" s="17"/>
      <c r="F37" s="17"/>
      <c r="G37" s="17"/>
    </row>
    <row r="38" spans="2:7" ht="11.25">
      <c r="B38" s="9"/>
      <c r="C38" s="50"/>
      <c r="D38" s="18"/>
      <c r="E38" s="17"/>
      <c r="F38" s="17"/>
      <c r="G38" s="17"/>
    </row>
    <row r="39" spans="2:7" ht="11.25">
      <c r="B39" s="82"/>
      <c r="C39" s="82"/>
      <c r="D39" s="18"/>
      <c r="E39" s="17"/>
      <c r="F39" s="17"/>
      <c r="G39" s="17"/>
    </row>
    <row r="40" spans="2:7" ht="11.25">
      <c r="B40" s="84"/>
      <c r="C40" s="84"/>
      <c r="D40" s="18"/>
      <c r="E40" s="17"/>
      <c r="F40" s="17"/>
      <c r="G40" s="17"/>
    </row>
    <row r="41" spans="2:7" ht="11.25">
      <c r="B41" s="9"/>
      <c r="C41" s="50"/>
      <c r="D41" s="18"/>
      <c r="E41" s="17"/>
      <c r="F41" s="17"/>
      <c r="G41" s="17"/>
    </row>
    <row r="42" spans="2:7" ht="11.25">
      <c r="B42" s="9"/>
      <c r="C42" s="50"/>
      <c r="D42" s="18"/>
      <c r="E42" s="17"/>
      <c r="F42" s="17"/>
      <c r="G42" s="17"/>
    </row>
    <row r="43" spans="2:7" ht="11.25">
      <c r="B43" s="84"/>
      <c r="C43" s="84"/>
      <c r="D43" s="18"/>
      <c r="E43" s="17"/>
      <c r="F43" s="17"/>
      <c r="G43" s="17"/>
    </row>
    <row r="44" spans="2:7" ht="11.25">
      <c r="B44" s="9"/>
      <c r="C44" s="50"/>
      <c r="D44" s="81"/>
      <c r="E44" s="83"/>
      <c r="F44" s="83"/>
      <c r="G44" s="83"/>
    </row>
    <row r="45" spans="2:7" ht="11.25">
      <c r="B45" s="9"/>
      <c r="C45" s="50"/>
      <c r="D45" s="18"/>
      <c r="E45" s="17"/>
      <c r="F45" s="17"/>
      <c r="G45" s="17"/>
    </row>
    <row r="46" spans="2:7" ht="11.25">
      <c r="B46" s="9"/>
      <c r="C46" s="9"/>
      <c r="D46" s="18"/>
      <c r="E46" s="18"/>
      <c r="F46" s="18"/>
      <c r="G46" s="18"/>
    </row>
    <row r="47" spans="2:7" ht="11.25">
      <c r="B47" s="9"/>
      <c r="C47" s="9"/>
      <c r="D47" s="18"/>
      <c r="E47" s="18"/>
      <c r="F47" s="18"/>
      <c r="G47" s="18"/>
    </row>
    <row r="48" spans="2:7" ht="11.25">
      <c r="B48" s="9"/>
      <c r="C48" s="9"/>
      <c r="D48" s="18"/>
      <c r="E48" s="18"/>
      <c r="F48" s="18"/>
      <c r="G48" s="18"/>
    </row>
    <row r="49" spans="2:7" ht="11.25">
      <c r="B49" s="18"/>
      <c r="C49" s="18"/>
      <c r="D49" s="18"/>
      <c r="E49" s="18"/>
      <c r="F49" s="18"/>
      <c r="G49" s="18"/>
    </row>
    <row r="50" spans="2:7" ht="11.25">
      <c r="B50" s="18"/>
      <c r="C50" s="18"/>
      <c r="D50" s="18"/>
      <c r="E50" s="18"/>
      <c r="F50" s="18"/>
      <c r="G50" s="18"/>
    </row>
    <row r="51" spans="2:7" ht="11.25">
      <c r="B51" s="18"/>
      <c r="C51" s="18"/>
      <c r="D51" s="18"/>
      <c r="E51" s="18"/>
      <c r="F51" s="18"/>
      <c r="G51" s="18"/>
    </row>
    <row r="52" spans="2:7" ht="11.25">
      <c r="B52" s="18"/>
      <c r="C52" s="18"/>
      <c r="D52" s="18"/>
      <c r="E52" s="18"/>
      <c r="F52" s="18"/>
      <c r="G52" s="18"/>
    </row>
  </sheetData>
  <mergeCells count="10">
    <mergeCell ref="D3:G3"/>
    <mergeCell ref="H3:I3"/>
    <mergeCell ref="B14:C14"/>
    <mergeCell ref="B11:C11"/>
    <mergeCell ref="B3:C4"/>
    <mergeCell ref="B5:C5"/>
    <mergeCell ref="B23:I23"/>
    <mergeCell ref="B24:I24"/>
    <mergeCell ref="B10:C10"/>
    <mergeCell ref="B21:C21"/>
  </mergeCells>
  <printOptions/>
  <pageMargins left="0.75" right="0.75" top="1" bottom="1" header="0.4921259845" footer="0.4921259845"/>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dimension ref="B1:Z44"/>
  <sheetViews>
    <sheetView showGridLines="0" workbookViewId="0" topLeftCell="A1">
      <selection activeCell="A1" sqref="A1"/>
    </sheetView>
  </sheetViews>
  <sheetFormatPr defaultColWidth="11.421875" defaultRowHeight="12.75"/>
  <cols>
    <col min="1" max="1" width="3.7109375" style="2" customWidth="1"/>
    <col min="2" max="2" width="12.8515625" style="2" customWidth="1"/>
    <col min="3" max="3" width="11.421875" style="2" customWidth="1"/>
    <col min="4" max="7" width="13.7109375" style="2" customWidth="1"/>
    <col min="8" max="8" width="16.57421875" style="2" customWidth="1"/>
    <col min="9" max="16384" width="2.8515625" style="2" customWidth="1"/>
  </cols>
  <sheetData>
    <row r="1" ht="11.25">
      <c r="B1" s="1" t="s">
        <v>234</v>
      </c>
    </row>
    <row r="3" spans="2:8" ht="12.75" customHeight="1">
      <c r="B3" s="107"/>
      <c r="C3" s="495" t="s">
        <v>226</v>
      </c>
      <c r="D3" s="102"/>
      <c r="E3" s="102"/>
      <c r="F3" s="102"/>
      <c r="G3" s="102"/>
      <c r="H3" s="102" t="s">
        <v>235</v>
      </c>
    </row>
    <row r="4" spans="2:8" ht="35.25" customHeight="1">
      <c r="B4" s="107"/>
      <c r="C4" s="497" t="s">
        <v>228</v>
      </c>
      <c r="D4" s="497" t="s">
        <v>229</v>
      </c>
      <c r="E4" s="497" t="s">
        <v>230</v>
      </c>
      <c r="F4" s="497" t="s">
        <v>231</v>
      </c>
      <c r="G4" s="497" t="s">
        <v>232</v>
      </c>
      <c r="H4" s="116"/>
    </row>
    <row r="5" spans="2:8" ht="12.75" customHeight="1">
      <c r="B5" s="28" t="s">
        <v>215</v>
      </c>
      <c r="C5" s="512">
        <v>35.68368533966935</v>
      </c>
      <c r="D5" s="512">
        <v>19.563349593229205</v>
      </c>
      <c r="E5" s="512">
        <v>9.420142735209195</v>
      </c>
      <c r="F5" s="512">
        <v>35.308374012859915</v>
      </c>
      <c r="G5" s="512">
        <v>0.024448319032337466</v>
      </c>
      <c r="H5" s="513">
        <v>1480</v>
      </c>
    </row>
    <row r="6" spans="2:8" ht="12.75" customHeight="1">
      <c r="B6" s="514" t="s">
        <v>218</v>
      </c>
      <c r="C6" s="515">
        <v>8.566970774008977</v>
      </c>
      <c r="D6" s="515">
        <v>10.130331340848505</v>
      </c>
      <c r="E6" s="515">
        <v>30.28794452952553</v>
      </c>
      <c r="F6" s="515">
        <v>50.77763310692281</v>
      </c>
      <c r="G6" s="515">
        <v>0.23712030610703247</v>
      </c>
      <c r="H6" s="516">
        <v>1670</v>
      </c>
    </row>
    <row r="7" spans="2:10" ht="12.75" customHeight="1">
      <c r="B7" s="496" t="s">
        <v>219</v>
      </c>
      <c r="C7" s="517">
        <v>34.99460240486879</v>
      </c>
      <c r="D7" s="517">
        <v>15.838590247047321</v>
      </c>
      <c r="E7" s="517">
        <v>16.595617819689185</v>
      </c>
      <c r="F7" s="517">
        <v>29.694258288095742</v>
      </c>
      <c r="G7" s="517">
        <v>2.8185181352344473</v>
      </c>
      <c r="H7" s="518">
        <v>1760</v>
      </c>
      <c r="J7" s="519"/>
    </row>
    <row r="8" spans="2:8" s="375" customFormat="1" ht="12.75" customHeight="1">
      <c r="B8" s="520" t="s">
        <v>197</v>
      </c>
      <c r="C8" s="521">
        <v>34.523563977891264</v>
      </c>
      <c r="D8" s="521">
        <v>16.891606735937437</v>
      </c>
      <c r="E8" s="521">
        <v>14.637806611570634</v>
      </c>
      <c r="F8" s="521">
        <v>32.06051196221131</v>
      </c>
      <c r="G8" s="521">
        <v>1.8484937206249143</v>
      </c>
      <c r="H8" s="522">
        <v>1646</v>
      </c>
    </row>
    <row r="19" spans="2:26" ht="11.25">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2:26" ht="11.25">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2:26" ht="11.25">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2:26" ht="11.25">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2:26" ht="11.25">
      <c r="B23" s="18"/>
      <c r="C23" s="523"/>
      <c r="D23" s="293"/>
      <c r="E23" s="293"/>
      <c r="F23" s="293"/>
      <c r="G23" s="293"/>
      <c r="H23" s="18"/>
      <c r="I23" s="18"/>
      <c r="J23" s="18"/>
      <c r="K23" s="18"/>
      <c r="L23" s="18"/>
      <c r="M23" s="18"/>
      <c r="N23" s="18"/>
      <c r="O23" s="18"/>
      <c r="P23" s="18"/>
      <c r="Q23" s="18"/>
      <c r="R23" s="18"/>
      <c r="S23" s="18"/>
      <c r="T23" s="18"/>
      <c r="U23" s="18"/>
      <c r="V23" s="18"/>
      <c r="W23" s="18"/>
      <c r="X23" s="18"/>
      <c r="Y23" s="18"/>
      <c r="Z23" s="18"/>
    </row>
    <row r="24" spans="2:26" ht="11.25">
      <c r="B24" s="524"/>
      <c r="C24" s="525"/>
      <c r="D24" s="525"/>
      <c r="E24" s="525"/>
      <c r="F24" s="525"/>
      <c r="G24" s="525"/>
      <c r="H24" s="525"/>
      <c r="I24" s="18"/>
      <c r="J24" s="18"/>
      <c r="K24" s="18"/>
      <c r="L24" s="18"/>
      <c r="M24" s="18"/>
      <c r="N24" s="18"/>
      <c r="O24" s="18"/>
      <c r="P24" s="18"/>
      <c r="Q24" s="18"/>
      <c r="R24" s="18"/>
      <c r="S24" s="18"/>
      <c r="T24" s="18"/>
      <c r="U24" s="18"/>
      <c r="V24" s="18"/>
      <c r="W24" s="18"/>
      <c r="X24" s="18"/>
      <c r="Y24" s="18"/>
      <c r="Z24" s="18"/>
    </row>
    <row r="25" spans="2:26" ht="11.25">
      <c r="B25" s="293"/>
      <c r="C25" s="369"/>
      <c r="D25" s="369"/>
      <c r="E25" s="369"/>
      <c r="F25" s="369"/>
      <c r="G25" s="369"/>
      <c r="H25" s="526"/>
      <c r="I25" s="18"/>
      <c r="J25" s="18"/>
      <c r="K25" s="18"/>
      <c r="L25" s="18"/>
      <c r="M25" s="18"/>
      <c r="N25" s="18"/>
      <c r="O25" s="18"/>
      <c r="P25" s="18"/>
      <c r="Q25" s="18"/>
      <c r="R25" s="18"/>
      <c r="S25" s="18"/>
      <c r="T25" s="18"/>
      <c r="U25" s="18"/>
      <c r="V25" s="18"/>
      <c r="W25" s="18"/>
      <c r="X25" s="18"/>
      <c r="Y25" s="18"/>
      <c r="Z25" s="18"/>
    </row>
    <row r="26" spans="2:26" ht="11.25">
      <c r="B26" s="293"/>
      <c r="C26" s="369"/>
      <c r="D26" s="369"/>
      <c r="E26" s="369"/>
      <c r="F26" s="369"/>
      <c r="G26" s="369"/>
      <c r="H26" s="526"/>
      <c r="I26" s="18"/>
      <c r="J26" s="18"/>
      <c r="K26" s="18"/>
      <c r="L26" s="18"/>
      <c r="M26" s="18"/>
      <c r="N26" s="18"/>
      <c r="O26" s="18"/>
      <c r="P26" s="18"/>
      <c r="Q26" s="18"/>
      <c r="R26" s="18"/>
      <c r="S26" s="18"/>
      <c r="T26" s="18"/>
      <c r="U26" s="18"/>
      <c r="V26" s="18"/>
      <c r="W26" s="18"/>
      <c r="X26" s="18"/>
      <c r="Y26" s="18"/>
      <c r="Z26" s="18"/>
    </row>
    <row r="27" spans="2:26" ht="11.25">
      <c r="B27" s="293"/>
      <c r="C27" s="369"/>
      <c r="D27" s="369"/>
      <c r="E27" s="369"/>
      <c r="F27" s="369"/>
      <c r="G27" s="369"/>
      <c r="H27" s="526"/>
      <c r="I27" s="18"/>
      <c r="J27" s="18"/>
      <c r="K27" s="18"/>
      <c r="L27" s="18"/>
      <c r="M27" s="18"/>
      <c r="N27" s="18"/>
      <c r="O27" s="18"/>
      <c r="P27" s="18"/>
      <c r="Q27" s="18"/>
      <c r="R27" s="18"/>
      <c r="S27" s="18"/>
      <c r="T27" s="18"/>
      <c r="U27" s="18"/>
      <c r="V27" s="18"/>
      <c r="W27" s="18"/>
      <c r="X27" s="18"/>
      <c r="Y27" s="18"/>
      <c r="Z27" s="18"/>
    </row>
    <row r="28" spans="2:26" ht="11.25">
      <c r="B28" s="293"/>
      <c r="C28" s="369"/>
      <c r="D28" s="369"/>
      <c r="E28" s="369"/>
      <c r="F28" s="369"/>
      <c r="G28" s="369"/>
      <c r="H28" s="526"/>
      <c r="I28" s="18"/>
      <c r="J28" s="18"/>
      <c r="K28" s="18"/>
      <c r="L28" s="18"/>
      <c r="M28" s="18"/>
      <c r="N28" s="18"/>
      <c r="O28" s="18"/>
      <c r="P28" s="18"/>
      <c r="Q28" s="18"/>
      <c r="R28" s="18"/>
      <c r="S28" s="18"/>
      <c r="T28" s="18"/>
      <c r="U28" s="18"/>
      <c r="V28" s="18"/>
      <c r="W28" s="18"/>
      <c r="X28" s="18"/>
      <c r="Y28" s="18"/>
      <c r="Z28" s="18"/>
    </row>
    <row r="29" spans="2:26" ht="11.25">
      <c r="B29" s="293"/>
      <c r="C29" s="369"/>
      <c r="D29" s="369"/>
      <c r="E29" s="369"/>
      <c r="F29" s="369"/>
      <c r="G29" s="369"/>
      <c r="H29" s="526"/>
      <c r="I29" s="18"/>
      <c r="J29" s="18"/>
      <c r="K29" s="18"/>
      <c r="L29" s="18"/>
      <c r="M29" s="18"/>
      <c r="N29" s="18"/>
      <c r="O29" s="18"/>
      <c r="P29" s="18"/>
      <c r="Q29" s="18"/>
      <c r="R29" s="18"/>
      <c r="S29" s="18"/>
      <c r="T29" s="18"/>
      <c r="U29" s="18"/>
      <c r="V29" s="18"/>
      <c r="W29" s="18"/>
      <c r="X29" s="18"/>
      <c r="Y29" s="18"/>
      <c r="Z29" s="18"/>
    </row>
    <row r="30" spans="2:26" ht="11.25">
      <c r="B30" s="293"/>
      <c r="C30" s="369"/>
      <c r="D30" s="369"/>
      <c r="E30" s="369"/>
      <c r="F30" s="369"/>
      <c r="G30" s="369"/>
      <c r="H30" s="526"/>
      <c r="I30" s="18"/>
      <c r="J30" s="18"/>
      <c r="K30" s="18"/>
      <c r="L30" s="18"/>
      <c r="M30" s="18"/>
      <c r="N30" s="18"/>
      <c r="O30" s="18"/>
      <c r="P30" s="18"/>
      <c r="Q30" s="18"/>
      <c r="R30" s="18"/>
      <c r="S30" s="18"/>
      <c r="T30" s="18"/>
      <c r="U30" s="18"/>
      <c r="V30" s="18"/>
      <c r="W30" s="18"/>
      <c r="X30" s="18"/>
      <c r="Y30" s="18"/>
      <c r="Z30" s="18"/>
    </row>
    <row r="31" spans="2:26" ht="11.25">
      <c r="B31" s="293"/>
      <c r="C31" s="369"/>
      <c r="D31" s="369"/>
      <c r="E31" s="369"/>
      <c r="F31" s="369"/>
      <c r="G31" s="369"/>
      <c r="H31" s="526"/>
      <c r="I31" s="18"/>
      <c r="J31" s="18"/>
      <c r="K31" s="18"/>
      <c r="L31" s="18"/>
      <c r="M31" s="18"/>
      <c r="N31" s="18"/>
      <c r="O31" s="18"/>
      <c r="P31" s="18"/>
      <c r="Q31" s="18"/>
      <c r="R31" s="18"/>
      <c r="S31" s="18"/>
      <c r="T31" s="18"/>
      <c r="U31" s="18"/>
      <c r="V31" s="18"/>
      <c r="W31" s="18"/>
      <c r="X31" s="18"/>
      <c r="Y31" s="18"/>
      <c r="Z31" s="18"/>
    </row>
    <row r="32" spans="2:26" ht="11.25">
      <c r="B32" s="293"/>
      <c r="C32" s="369"/>
      <c r="D32" s="369"/>
      <c r="E32" s="369"/>
      <c r="F32" s="369"/>
      <c r="G32" s="369"/>
      <c r="H32" s="526"/>
      <c r="I32" s="18"/>
      <c r="J32" s="18"/>
      <c r="K32" s="18"/>
      <c r="L32" s="18"/>
      <c r="M32" s="18"/>
      <c r="N32" s="18"/>
      <c r="O32" s="18"/>
      <c r="P32" s="18"/>
      <c r="Q32" s="18"/>
      <c r="R32" s="18"/>
      <c r="S32" s="18"/>
      <c r="T32" s="18"/>
      <c r="U32" s="18"/>
      <c r="V32" s="18"/>
      <c r="W32" s="18"/>
      <c r="X32" s="18"/>
      <c r="Y32" s="18"/>
      <c r="Z32" s="18"/>
    </row>
    <row r="33" spans="2:26" ht="11.25">
      <c r="B33" s="293"/>
      <c r="C33" s="369"/>
      <c r="D33" s="369"/>
      <c r="E33" s="369"/>
      <c r="F33" s="369"/>
      <c r="G33" s="369"/>
      <c r="H33" s="526"/>
      <c r="I33" s="18"/>
      <c r="J33" s="18"/>
      <c r="K33" s="18"/>
      <c r="L33" s="18"/>
      <c r="M33" s="18"/>
      <c r="N33" s="18"/>
      <c r="O33" s="18"/>
      <c r="P33" s="18"/>
      <c r="Q33" s="18"/>
      <c r="R33" s="18"/>
      <c r="S33" s="18"/>
      <c r="T33" s="18"/>
      <c r="U33" s="18"/>
      <c r="V33" s="18"/>
      <c r="W33" s="18"/>
      <c r="X33" s="18"/>
      <c r="Y33" s="18"/>
      <c r="Z33" s="18"/>
    </row>
    <row r="34" spans="2:26" ht="11.25">
      <c r="B34" s="293"/>
      <c r="C34" s="369"/>
      <c r="D34" s="369"/>
      <c r="E34" s="369"/>
      <c r="F34" s="369"/>
      <c r="G34" s="369"/>
      <c r="H34" s="526"/>
      <c r="I34" s="18"/>
      <c r="J34" s="18"/>
      <c r="K34" s="18"/>
      <c r="L34" s="18"/>
      <c r="M34" s="18"/>
      <c r="N34" s="18"/>
      <c r="O34" s="18"/>
      <c r="P34" s="18"/>
      <c r="Q34" s="18"/>
      <c r="R34" s="18"/>
      <c r="S34" s="18"/>
      <c r="T34" s="18"/>
      <c r="U34" s="18"/>
      <c r="V34" s="18"/>
      <c r="W34" s="18"/>
      <c r="X34" s="18"/>
      <c r="Y34" s="18"/>
      <c r="Z34" s="18"/>
    </row>
    <row r="35" spans="2:26" ht="11.25">
      <c r="B35" s="293"/>
      <c r="C35" s="369"/>
      <c r="D35" s="369"/>
      <c r="E35" s="369"/>
      <c r="F35" s="369"/>
      <c r="G35" s="369"/>
      <c r="H35" s="526"/>
      <c r="I35" s="18"/>
      <c r="J35" s="18"/>
      <c r="K35" s="18"/>
      <c r="L35" s="18"/>
      <c r="M35" s="18"/>
      <c r="N35" s="18"/>
      <c r="O35" s="18"/>
      <c r="P35" s="18"/>
      <c r="Q35" s="18"/>
      <c r="R35" s="18"/>
      <c r="S35" s="18"/>
      <c r="T35" s="18"/>
      <c r="U35" s="18"/>
      <c r="V35" s="18"/>
      <c r="W35" s="18"/>
      <c r="X35" s="18"/>
      <c r="Y35" s="18"/>
      <c r="Z35" s="18"/>
    </row>
    <row r="36" spans="2:26" ht="11.25">
      <c r="B36" s="293"/>
      <c r="C36" s="369"/>
      <c r="D36" s="369"/>
      <c r="E36" s="369"/>
      <c r="F36" s="369"/>
      <c r="G36" s="369"/>
      <c r="H36" s="526"/>
      <c r="I36" s="18"/>
      <c r="J36" s="18"/>
      <c r="K36" s="18"/>
      <c r="L36" s="18"/>
      <c r="M36" s="18"/>
      <c r="N36" s="18"/>
      <c r="O36" s="18"/>
      <c r="P36" s="18"/>
      <c r="Q36" s="18"/>
      <c r="R36" s="18"/>
      <c r="S36" s="18"/>
      <c r="T36" s="18"/>
      <c r="U36" s="18"/>
      <c r="V36" s="18"/>
      <c r="W36" s="18"/>
      <c r="X36" s="18"/>
      <c r="Y36" s="18"/>
      <c r="Z36" s="18"/>
    </row>
    <row r="37" spans="2:26" ht="11.25">
      <c r="B37" s="293"/>
      <c r="C37" s="369"/>
      <c r="D37" s="369"/>
      <c r="E37" s="369"/>
      <c r="F37" s="369"/>
      <c r="G37" s="369"/>
      <c r="H37" s="526"/>
      <c r="I37" s="18"/>
      <c r="J37" s="18"/>
      <c r="K37" s="18"/>
      <c r="L37" s="18"/>
      <c r="M37" s="18"/>
      <c r="N37" s="18"/>
      <c r="O37" s="18"/>
      <c r="P37" s="18"/>
      <c r="Q37" s="18"/>
      <c r="R37" s="18"/>
      <c r="S37" s="18"/>
      <c r="T37" s="18"/>
      <c r="U37" s="18"/>
      <c r="V37" s="18"/>
      <c r="W37" s="18"/>
      <c r="X37" s="18"/>
      <c r="Y37" s="18"/>
      <c r="Z37" s="18"/>
    </row>
    <row r="38" spans="2:26" ht="11.25">
      <c r="B38" s="293"/>
      <c r="C38" s="369"/>
      <c r="D38" s="369"/>
      <c r="E38" s="369"/>
      <c r="F38" s="369"/>
      <c r="G38" s="369"/>
      <c r="H38" s="526"/>
      <c r="I38" s="18"/>
      <c r="J38" s="18"/>
      <c r="K38" s="18"/>
      <c r="L38" s="18"/>
      <c r="M38" s="18"/>
      <c r="N38" s="18"/>
      <c r="O38" s="18"/>
      <c r="P38" s="18"/>
      <c r="Q38" s="18"/>
      <c r="R38" s="18"/>
      <c r="S38" s="18"/>
      <c r="T38" s="18"/>
      <c r="U38" s="18"/>
      <c r="V38" s="18"/>
      <c r="W38" s="18"/>
      <c r="X38" s="18"/>
      <c r="Y38" s="18"/>
      <c r="Z38" s="18"/>
    </row>
    <row r="39" spans="2:26" ht="11.25">
      <c r="B39" s="293"/>
      <c r="C39" s="369"/>
      <c r="D39" s="369"/>
      <c r="E39" s="369"/>
      <c r="F39" s="369"/>
      <c r="G39" s="369"/>
      <c r="H39" s="526"/>
      <c r="I39" s="18"/>
      <c r="J39" s="18"/>
      <c r="K39" s="18"/>
      <c r="L39" s="18"/>
      <c r="M39" s="18"/>
      <c r="N39" s="18"/>
      <c r="O39" s="18"/>
      <c r="P39" s="18"/>
      <c r="Q39" s="18"/>
      <c r="R39" s="18"/>
      <c r="S39" s="18"/>
      <c r="T39" s="18"/>
      <c r="U39" s="18"/>
      <c r="V39" s="18"/>
      <c r="W39" s="18"/>
      <c r="X39" s="18"/>
      <c r="Y39" s="18"/>
      <c r="Z39" s="18"/>
    </row>
    <row r="40" spans="2:26" ht="11.25">
      <c r="B40" s="293"/>
      <c r="C40" s="369"/>
      <c r="D40" s="369"/>
      <c r="E40" s="369"/>
      <c r="F40" s="369"/>
      <c r="G40" s="369"/>
      <c r="H40" s="526"/>
      <c r="I40" s="18"/>
      <c r="J40" s="18"/>
      <c r="K40" s="18"/>
      <c r="L40" s="18"/>
      <c r="M40" s="18"/>
      <c r="N40" s="18"/>
      <c r="O40" s="18"/>
      <c r="P40" s="18"/>
      <c r="Q40" s="18"/>
      <c r="R40" s="18"/>
      <c r="S40" s="18"/>
      <c r="T40" s="18"/>
      <c r="U40" s="18"/>
      <c r="V40" s="18"/>
      <c r="W40" s="18"/>
      <c r="X40" s="18"/>
      <c r="Y40" s="18"/>
      <c r="Z40" s="18"/>
    </row>
    <row r="41" spans="2:26" ht="11.25">
      <c r="B41" s="524"/>
      <c r="C41" s="527"/>
      <c r="D41" s="369"/>
      <c r="E41" s="369"/>
      <c r="F41" s="369"/>
      <c r="G41" s="369"/>
      <c r="H41" s="526"/>
      <c r="I41" s="18"/>
      <c r="J41" s="18"/>
      <c r="K41" s="18"/>
      <c r="L41" s="18"/>
      <c r="M41" s="18"/>
      <c r="N41" s="18"/>
      <c r="O41" s="18"/>
      <c r="P41" s="18"/>
      <c r="Q41" s="18"/>
      <c r="R41" s="18"/>
      <c r="S41" s="18"/>
      <c r="T41" s="18"/>
      <c r="U41" s="18"/>
      <c r="V41" s="18"/>
      <c r="W41" s="18"/>
      <c r="X41" s="18"/>
      <c r="Y41" s="18"/>
      <c r="Z41" s="18"/>
    </row>
    <row r="42" spans="2:26" ht="11.25">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2:26" ht="11.25">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2:26" ht="11.25">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sheetData>
  <mergeCells count="3">
    <mergeCell ref="B3:B4"/>
    <mergeCell ref="C3:G3"/>
    <mergeCell ref="H3:H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J16"/>
  <sheetViews>
    <sheetView showGridLines="0" workbookViewId="0" topLeftCell="A1">
      <selection activeCell="A1" sqref="A1"/>
    </sheetView>
  </sheetViews>
  <sheetFormatPr defaultColWidth="11.421875" defaultRowHeight="12.75"/>
  <cols>
    <col min="1" max="1" width="3.7109375" style="2" customWidth="1"/>
    <col min="2" max="2" width="40.8515625" style="2" customWidth="1"/>
    <col min="3" max="10" width="14.28125" style="2" customWidth="1"/>
    <col min="11" max="16384" width="11.421875" style="2" customWidth="1"/>
  </cols>
  <sheetData>
    <row r="1" ht="11.25">
      <c r="B1" s="1" t="s">
        <v>28</v>
      </c>
    </row>
    <row r="2" ht="12" customHeight="1">
      <c r="B2" s="22"/>
    </row>
    <row r="3" spans="2:10" ht="11.25">
      <c r="B3" s="121" t="s">
        <v>29</v>
      </c>
      <c r="C3" s="122"/>
      <c r="D3" s="122"/>
      <c r="E3" s="122"/>
      <c r="F3" s="122"/>
      <c r="G3" s="122"/>
      <c r="H3" s="122"/>
      <c r="I3" s="122"/>
      <c r="J3" s="122"/>
    </row>
    <row r="4" spans="2:10" ht="11.25">
      <c r="B4" s="25"/>
      <c r="C4" s="103">
        <v>2006</v>
      </c>
      <c r="D4" s="103"/>
      <c r="E4" s="103">
        <v>2007</v>
      </c>
      <c r="F4" s="103"/>
      <c r="G4" s="103">
        <v>2008</v>
      </c>
      <c r="H4" s="103"/>
      <c r="I4" s="103">
        <v>2009</v>
      </c>
      <c r="J4" s="103"/>
    </row>
    <row r="5" spans="2:10" ht="33.75" customHeight="1">
      <c r="B5" s="26"/>
      <c r="C5" s="27" t="s">
        <v>37</v>
      </c>
      <c r="D5" s="27" t="s">
        <v>38</v>
      </c>
      <c r="E5" s="27" t="s">
        <v>37</v>
      </c>
      <c r="F5" s="27" t="s">
        <v>38</v>
      </c>
      <c r="G5" s="27" t="s">
        <v>37</v>
      </c>
      <c r="H5" s="27" t="s">
        <v>38</v>
      </c>
      <c r="I5" s="27" t="s">
        <v>37</v>
      </c>
      <c r="J5" s="27" t="s">
        <v>38</v>
      </c>
    </row>
    <row r="6" spans="2:10" ht="12" customHeight="1">
      <c r="B6" s="28" t="s">
        <v>0</v>
      </c>
      <c r="C6" s="29">
        <f>211182.74698506/1000</f>
        <v>211.18274698506</v>
      </c>
      <c r="D6" s="29">
        <f>219008.71080401/1000</f>
        <v>219.00871080401</v>
      </c>
      <c r="E6" s="29">
        <f>225660.8682887/1000</f>
        <v>225.66086828870002</v>
      </c>
      <c r="F6" s="29">
        <f>232415.86587608/1000</f>
        <v>232.41586587608</v>
      </c>
      <c r="G6" s="29">
        <f>229657.661279144/1000</f>
        <v>229.657661279144</v>
      </c>
      <c r="H6" s="29">
        <f>245263.03944735/1000</f>
        <v>245.26303944735</v>
      </c>
      <c r="I6" s="29">
        <f>229.844325675407</f>
        <v>229.844325675407</v>
      </c>
      <c r="J6" s="29">
        <f>255.358654720977</f>
        <v>255.358654720977</v>
      </c>
    </row>
    <row r="7" spans="2:10" ht="12" customHeight="1">
      <c r="B7" s="30" t="s">
        <v>39</v>
      </c>
      <c r="C7" s="33">
        <f>157518.9425648/1000</f>
        <v>157.5189425648</v>
      </c>
      <c r="D7" s="33">
        <f>161946.10855214/1000</f>
        <v>161.94610855214</v>
      </c>
      <c r="E7" s="33">
        <f>167862.43247832/1000</f>
        <v>167.86243247832</v>
      </c>
      <c r="F7" s="33">
        <f>171160.81756011/1000</f>
        <v>171.16081756011002</v>
      </c>
      <c r="G7" s="33">
        <f>171574.629982104/1000</f>
        <v>171.574629982104</v>
      </c>
      <c r="H7" s="33">
        <f>179557.57527209/1000</f>
        <v>179.55757527209</v>
      </c>
      <c r="I7" s="33">
        <f>171.738209324037</f>
        <v>171.738209324037</v>
      </c>
      <c r="J7" s="33">
        <f>186.405697808577</f>
        <v>186.405697808577</v>
      </c>
    </row>
    <row r="8" spans="2:10" ht="12" customHeight="1">
      <c r="B8" s="34" t="s">
        <v>40</v>
      </c>
      <c r="C8" s="35">
        <f>53663.80442026/1000</f>
        <v>53.66380442026</v>
      </c>
      <c r="D8" s="35">
        <f>57062.60225187/1000</f>
        <v>57.06260225187</v>
      </c>
      <c r="E8" s="35">
        <f>57798.43581038/1000</f>
        <v>57.79843581038</v>
      </c>
      <c r="F8" s="35">
        <f>61255.0483159699/1000</f>
        <v>61.2550483159699</v>
      </c>
      <c r="G8" s="35">
        <f>58083.03129704/1000</f>
        <v>58.083031297039994</v>
      </c>
      <c r="H8" s="35">
        <f>65705.46417526/1000</f>
        <v>65.70546417526</v>
      </c>
      <c r="I8" s="35">
        <f>58.10611635137</f>
        <v>58.10611635137</v>
      </c>
      <c r="J8" s="35">
        <f>68.9529569124</f>
        <v>68.9529569124</v>
      </c>
    </row>
    <row r="9" spans="2:10" ht="12" customHeight="1">
      <c r="B9" s="36" t="s">
        <v>6</v>
      </c>
      <c r="C9" s="37">
        <v>9.872</v>
      </c>
      <c r="D9" s="37">
        <v>4.724</v>
      </c>
      <c r="E9" s="37">
        <v>10.829</v>
      </c>
      <c r="F9" s="37">
        <v>4.65</v>
      </c>
      <c r="G9" s="37">
        <v>12.157</v>
      </c>
      <c r="H9" s="37">
        <v>6.142</v>
      </c>
      <c r="I9" s="37">
        <v>13.155</v>
      </c>
      <c r="J9" s="37">
        <v>6</v>
      </c>
    </row>
    <row r="10" spans="2:10" ht="12" customHeight="1">
      <c r="B10" s="36" t="s">
        <v>41</v>
      </c>
      <c r="C10" s="38">
        <v>0.045</v>
      </c>
      <c r="D10" s="38">
        <v>0.021</v>
      </c>
      <c r="E10" s="38">
        <v>0.046</v>
      </c>
      <c r="F10" s="38">
        <f>F9/F6</f>
        <v>0.020007239963898582</v>
      </c>
      <c r="G10" s="38">
        <v>0.05</v>
      </c>
      <c r="H10" s="38">
        <v>0.024</v>
      </c>
      <c r="I10" s="38">
        <v>0.054</v>
      </c>
      <c r="J10" s="38">
        <f>J9/J6</f>
        <v>0.023496364384265833</v>
      </c>
    </row>
    <row r="11" spans="3:4" ht="11.25">
      <c r="C11" s="39"/>
      <c r="D11" s="39"/>
    </row>
    <row r="12" spans="2:6" ht="11.25">
      <c r="B12" s="99"/>
      <c r="C12" s="99"/>
      <c r="D12" s="99"/>
      <c r="E12" s="99"/>
      <c r="F12" s="99"/>
    </row>
    <row r="13" spans="2:6" ht="11.25">
      <c r="B13" s="99"/>
      <c r="C13" s="99"/>
      <c r="D13" s="99"/>
      <c r="E13" s="99"/>
      <c r="F13" s="99"/>
    </row>
    <row r="14" spans="2:6" ht="11.25">
      <c r="B14" s="99"/>
      <c r="C14" s="99"/>
      <c r="D14" s="99"/>
      <c r="E14" s="99"/>
      <c r="F14" s="99"/>
    </row>
    <row r="15" spans="2:6" ht="11.25">
      <c r="B15" s="99"/>
      <c r="C15" s="99"/>
      <c r="D15" s="99"/>
      <c r="E15" s="99"/>
      <c r="F15" s="99"/>
    </row>
    <row r="16" spans="2:6" ht="11.25">
      <c r="B16" s="99"/>
      <c r="C16" s="99"/>
      <c r="D16" s="99"/>
      <c r="E16" s="99"/>
      <c r="F16" s="99"/>
    </row>
  </sheetData>
  <mergeCells count="10">
    <mergeCell ref="B14:F14"/>
    <mergeCell ref="B15:F15"/>
    <mergeCell ref="B16:F16"/>
    <mergeCell ref="G4:H4"/>
    <mergeCell ref="B3:J3"/>
    <mergeCell ref="I4:J4"/>
    <mergeCell ref="B12:F12"/>
    <mergeCell ref="B13:F13"/>
    <mergeCell ref="C4:D4"/>
    <mergeCell ref="E4:F4"/>
  </mergeCells>
  <printOptions/>
  <pageMargins left="0.75" right="0.75" top="1" bottom="1" header="0.4921259845" footer="0.492125984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56"/>
  <sheetViews>
    <sheetView showGridLines="0" workbookViewId="0" topLeftCell="A1">
      <selection activeCell="A1" sqref="A1"/>
    </sheetView>
  </sheetViews>
  <sheetFormatPr defaultColWidth="11.421875" defaultRowHeight="12.75"/>
  <cols>
    <col min="1" max="1" width="3.7109375" style="91" customWidth="1"/>
    <col min="2" max="2" width="4.140625" style="91" customWidth="1"/>
    <col min="3" max="3" width="8.57421875" style="91" customWidth="1"/>
    <col min="4" max="4" width="9.57421875" style="91" customWidth="1"/>
    <col min="5" max="5" width="7.00390625" style="91" customWidth="1"/>
    <col min="6" max="6" width="4.28125" style="91" customWidth="1"/>
    <col min="7" max="7" width="5.28125" style="91" customWidth="1"/>
    <col min="8" max="8" width="8.57421875" style="91" customWidth="1"/>
    <col min="9" max="9" width="8.421875" style="91" customWidth="1"/>
    <col min="10" max="10" width="8.28125" style="91" customWidth="1"/>
    <col min="11" max="11" width="8.8515625" style="91" customWidth="1"/>
    <col min="12" max="12" width="9.00390625" style="91" customWidth="1"/>
    <col min="13" max="13" width="4.57421875" style="91" customWidth="1"/>
    <col min="14" max="14" width="5.140625" style="91" customWidth="1"/>
    <col min="15" max="15" width="7.140625" style="91" customWidth="1"/>
    <col min="16" max="16" width="7.421875" style="91" customWidth="1"/>
    <col min="17" max="17" width="6.28125" style="91" customWidth="1"/>
    <col min="18" max="18" width="9.57421875" style="91" customWidth="1"/>
    <col min="19" max="19" width="11.421875" style="91" customWidth="1"/>
    <col min="20" max="20" width="15.57421875" style="31" bestFit="1" customWidth="1"/>
    <col min="21" max="16384" width="11.421875" style="91" customWidth="1"/>
  </cols>
  <sheetData>
    <row r="1" ht="11.25">
      <c r="B1" s="123" t="s">
        <v>45</v>
      </c>
    </row>
    <row r="3" spans="2:18" ht="11.25" customHeight="1">
      <c r="B3" s="32"/>
      <c r="C3" s="32"/>
      <c r="D3" s="32"/>
      <c r="E3" s="32"/>
      <c r="F3" s="32"/>
      <c r="G3" s="124" t="s">
        <v>46</v>
      </c>
      <c r="H3" s="124"/>
      <c r="I3" s="124"/>
      <c r="J3" s="124"/>
      <c r="K3" s="124"/>
      <c r="L3" s="124"/>
      <c r="M3" s="125" t="s">
        <v>47</v>
      </c>
      <c r="N3" s="125"/>
      <c r="O3" s="126" t="s">
        <v>48</v>
      </c>
      <c r="P3" s="126"/>
      <c r="Q3" s="126"/>
      <c r="R3" s="126"/>
    </row>
    <row r="4" spans="2:20" s="123" customFormat="1" ht="97.5" customHeight="1">
      <c r="B4" s="32"/>
      <c r="C4" s="32"/>
      <c r="D4" s="32"/>
      <c r="E4" s="32"/>
      <c r="F4" s="32"/>
      <c r="G4" s="127" t="s">
        <v>49</v>
      </c>
      <c r="H4" s="127" t="s">
        <v>50</v>
      </c>
      <c r="I4" s="127" t="s">
        <v>51</v>
      </c>
      <c r="J4" s="127" t="s">
        <v>52</v>
      </c>
      <c r="K4" s="127" t="s">
        <v>53</v>
      </c>
      <c r="L4" s="127" t="s">
        <v>54</v>
      </c>
      <c r="M4" s="128" t="s">
        <v>16</v>
      </c>
      <c r="N4" s="128" t="s">
        <v>17</v>
      </c>
      <c r="O4" s="129" t="s">
        <v>55</v>
      </c>
      <c r="P4" s="129" t="s">
        <v>56</v>
      </c>
      <c r="Q4" s="130" t="s">
        <v>57</v>
      </c>
      <c r="R4" s="129" t="s">
        <v>58</v>
      </c>
      <c r="T4" s="131"/>
    </row>
    <row r="5" spans="2:20" ht="37.5" customHeight="1">
      <c r="B5" s="132" t="s">
        <v>122</v>
      </c>
      <c r="C5" s="132"/>
      <c r="D5" s="132"/>
      <c r="E5" s="132"/>
      <c r="F5" s="132"/>
      <c r="G5" s="133">
        <f>G6+G7+G9</f>
        <v>2181</v>
      </c>
      <c r="H5" s="133">
        <f>H6+H7+H9</f>
        <v>2578.005</v>
      </c>
      <c r="I5" s="134">
        <f>I9+I8+I7+I6</f>
        <v>2843.317</v>
      </c>
      <c r="J5" s="134">
        <f>J9+J8+J7+J6</f>
        <v>2993</v>
      </c>
      <c r="K5" s="135">
        <f>K9+K8+K7+K6</f>
        <v>3036</v>
      </c>
      <c r="L5" s="134">
        <f>L9+L8+L7+L6</f>
        <v>3055.4170000000004</v>
      </c>
      <c r="M5" s="136">
        <f aca="true" t="shared" si="0" ref="M5:N9">K5/J5-1</f>
        <v>0.014366855997327121</v>
      </c>
      <c r="N5" s="137">
        <f t="shared" si="0"/>
        <v>0.0063955862977602695</v>
      </c>
      <c r="O5" s="133"/>
      <c r="P5" s="133"/>
      <c r="Q5" s="138"/>
      <c r="R5" s="133"/>
      <c r="T5" s="139"/>
    </row>
    <row r="6" spans="2:20" ht="11.25">
      <c r="B6" s="140"/>
      <c r="C6" s="141" t="s">
        <v>7</v>
      </c>
      <c r="D6" s="142"/>
      <c r="E6" s="142"/>
      <c r="F6" s="142"/>
      <c r="G6" s="138">
        <v>1235</v>
      </c>
      <c r="H6" s="143">
        <v>1671.502</v>
      </c>
      <c r="I6" s="143">
        <v>1876</v>
      </c>
      <c r="J6" s="143">
        <v>1994</v>
      </c>
      <c r="K6" s="143">
        <v>2049</v>
      </c>
      <c r="L6" s="143">
        <v>2082.039</v>
      </c>
      <c r="M6" s="144">
        <f t="shared" si="0"/>
        <v>0.027582748244734168</v>
      </c>
      <c r="N6" s="145">
        <f t="shared" si="0"/>
        <v>0.0161244509516838</v>
      </c>
      <c r="O6" s="146">
        <v>0.9917994998005413</v>
      </c>
      <c r="P6" s="147">
        <v>0.005315395585154539</v>
      </c>
      <c r="Q6" s="146">
        <v>0.0028851046143041756</v>
      </c>
      <c r="R6" s="143" t="s">
        <v>59</v>
      </c>
      <c r="T6" s="148"/>
    </row>
    <row r="7" spans="2:20" ht="37.5" customHeight="1">
      <c r="B7" s="140"/>
      <c r="C7" s="149" t="s">
        <v>60</v>
      </c>
      <c r="D7" s="142"/>
      <c r="E7" s="142"/>
      <c r="F7" s="142"/>
      <c r="G7" s="143">
        <v>789</v>
      </c>
      <c r="H7" s="143">
        <v>758</v>
      </c>
      <c r="I7" s="143">
        <v>741</v>
      </c>
      <c r="J7" s="143">
        <v>768</v>
      </c>
      <c r="K7" s="150">
        <v>791</v>
      </c>
      <c r="L7" s="150">
        <v>784.839</v>
      </c>
      <c r="M7" s="144">
        <f t="shared" si="0"/>
        <v>0.02994791666666674</v>
      </c>
      <c r="N7" s="145">
        <f t="shared" si="0"/>
        <v>-0.007788874841972104</v>
      </c>
      <c r="O7" s="146">
        <v>0.6232451075531749</v>
      </c>
      <c r="P7" s="147" t="s">
        <v>59</v>
      </c>
      <c r="Q7" s="146">
        <v>0.37675489244682514</v>
      </c>
      <c r="R7" s="143" t="s">
        <v>59</v>
      </c>
      <c r="T7" s="148"/>
    </row>
    <row r="8" spans="2:20" ht="14.25" customHeight="1">
      <c r="B8" s="140"/>
      <c r="C8" s="149" t="s">
        <v>1</v>
      </c>
      <c r="D8" s="149"/>
      <c r="E8" s="149"/>
      <c r="F8" s="149"/>
      <c r="G8" s="151" t="s">
        <v>2</v>
      </c>
      <c r="H8" s="151" t="s">
        <v>2</v>
      </c>
      <c r="I8" s="150">
        <v>83.31700000000001</v>
      </c>
      <c r="J8" s="150">
        <v>96</v>
      </c>
      <c r="K8" s="150">
        <v>67</v>
      </c>
      <c r="L8" s="150">
        <v>66.178</v>
      </c>
      <c r="M8" s="144">
        <f t="shared" si="0"/>
        <v>-0.30208333333333337</v>
      </c>
      <c r="N8" s="145">
        <f t="shared" si="0"/>
        <v>-0.01226865671641797</v>
      </c>
      <c r="O8" s="146">
        <v>0</v>
      </c>
      <c r="P8" s="143"/>
      <c r="Q8" s="152">
        <v>1</v>
      </c>
      <c r="R8" s="143" t="s">
        <v>59</v>
      </c>
      <c r="T8" s="148"/>
    </row>
    <row r="9" spans="2:20" ht="14.25" customHeight="1">
      <c r="B9" s="140"/>
      <c r="C9" s="141" t="s">
        <v>5</v>
      </c>
      <c r="D9" s="142"/>
      <c r="E9" s="142"/>
      <c r="F9" s="142"/>
      <c r="G9" s="138">
        <v>157</v>
      </c>
      <c r="H9" s="153">
        <v>148.503</v>
      </c>
      <c r="I9" s="153">
        <v>143</v>
      </c>
      <c r="J9" s="153">
        <v>135</v>
      </c>
      <c r="K9" s="154">
        <v>129</v>
      </c>
      <c r="L9" s="154">
        <v>122.361</v>
      </c>
      <c r="M9" s="144">
        <f t="shared" si="0"/>
        <v>-0.0444444444444444</v>
      </c>
      <c r="N9" s="145">
        <f t="shared" si="0"/>
        <v>-0.05146511627906969</v>
      </c>
      <c r="O9" s="144">
        <v>1</v>
      </c>
      <c r="P9" s="143" t="s">
        <v>59</v>
      </c>
      <c r="Q9" s="146">
        <v>0</v>
      </c>
      <c r="R9" s="143" t="s">
        <v>59</v>
      </c>
      <c r="T9" s="148"/>
    </row>
    <row r="10" spans="2:18" ht="11.25">
      <c r="B10" s="140"/>
      <c r="C10" s="141"/>
      <c r="D10" s="141"/>
      <c r="E10" s="141"/>
      <c r="F10" s="141"/>
      <c r="G10" s="155"/>
      <c r="H10" s="155"/>
      <c r="I10" s="143"/>
      <c r="J10" s="153"/>
      <c r="K10" s="154"/>
      <c r="L10" s="154"/>
      <c r="M10" s="144"/>
      <c r="N10" s="145"/>
      <c r="O10" s="146"/>
      <c r="P10" s="146"/>
      <c r="Q10" s="146"/>
      <c r="R10" s="143"/>
    </row>
    <row r="11" spans="2:20" ht="22.5" customHeight="1">
      <c r="B11" s="156" t="s">
        <v>123</v>
      </c>
      <c r="C11" s="157"/>
      <c r="D11" s="157"/>
      <c r="E11" s="157"/>
      <c r="F11" s="157"/>
      <c r="G11" s="138"/>
      <c r="H11" s="138"/>
      <c r="I11" s="138"/>
      <c r="J11" s="138"/>
      <c r="K11" s="138"/>
      <c r="L11" s="138"/>
      <c r="M11" s="144"/>
      <c r="N11" s="145"/>
      <c r="O11" s="138"/>
      <c r="P11" s="138"/>
      <c r="Q11" s="138"/>
      <c r="R11" s="138"/>
      <c r="T11" s="148"/>
    </row>
    <row r="12" spans="2:20" ht="11.25">
      <c r="B12" s="158" t="s">
        <v>21</v>
      </c>
      <c r="C12" s="141"/>
      <c r="D12" s="141"/>
      <c r="E12" s="141"/>
      <c r="F12" s="141"/>
      <c r="G12" s="143" t="s">
        <v>2</v>
      </c>
      <c r="H12" s="143" t="s">
        <v>2</v>
      </c>
      <c r="I12" s="133">
        <f>I14+I13</f>
        <v>1191.7</v>
      </c>
      <c r="J12" s="133">
        <v>1307</v>
      </c>
      <c r="K12" s="133">
        <f>K13+K14</f>
        <v>1320.2</v>
      </c>
      <c r="L12" s="133">
        <f>L13+L14</f>
        <v>1335.452</v>
      </c>
      <c r="M12" s="136">
        <f aca="true" t="shared" si="1" ref="M12:N14">K12/J12-1</f>
        <v>0.010099464422341331</v>
      </c>
      <c r="N12" s="159">
        <f t="shared" si="1"/>
        <v>0.011552795031055885</v>
      </c>
      <c r="O12" s="133"/>
      <c r="P12" s="133"/>
      <c r="Q12" s="138"/>
      <c r="R12" s="133"/>
      <c r="T12" s="139"/>
    </row>
    <row r="13" spans="2:20" ht="11.25">
      <c r="B13" s="140"/>
      <c r="C13" s="141" t="s">
        <v>8</v>
      </c>
      <c r="D13" s="141"/>
      <c r="E13" s="141"/>
      <c r="F13" s="141"/>
      <c r="G13" s="138" t="s">
        <v>61</v>
      </c>
      <c r="H13" s="153">
        <v>807.885</v>
      </c>
      <c r="I13" s="153">
        <v>940</v>
      </c>
      <c r="J13" s="153">
        <v>1037</v>
      </c>
      <c r="K13" s="154">
        <v>1068</v>
      </c>
      <c r="L13" s="154">
        <v>1083.452</v>
      </c>
      <c r="M13" s="144">
        <f t="shared" si="1"/>
        <v>0.02989392478302788</v>
      </c>
      <c r="N13" s="145">
        <f t="shared" si="1"/>
        <v>0.014468164794007476</v>
      </c>
      <c r="O13" s="146">
        <v>0.7688388594972366</v>
      </c>
      <c r="P13" s="147" t="s">
        <v>59</v>
      </c>
      <c r="Q13" s="146">
        <v>0.2311611405027634</v>
      </c>
      <c r="R13" s="143" t="s">
        <v>59</v>
      </c>
      <c r="T13" s="148"/>
    </row>
    <row r="14" spans="2:20" ht="11.25">
      <c r="B14" s="140"/>
      <c r="C14" s="149" t="s">
        <v>62</v>
      </c>
      <c r="D14" s="149"/>
      <c r="E14" s="149"/>
      <c r="F14" s="149"/>
      <c r="G14" s="143" t="s">
        <v>2</v>
      </c>
      <c r="H14" s="143" t="s">
        <v>2</v>
      </c>
      <c r="I14" s="153">
        <v>251.7</v>
      </c>
      <c r="J14" s="153">
        <v>250.4</v>
      </c>
      <c r="K14" s="154">
        <v>252.2</v>
      </c>
      <c r="L14" s="154">
        <v>252</v>
      </c>
      <c r="M14" s="144">
        <f t="shared" si="1"/>
        <v>0.007188498402555865</v>
      </c>
      <c r="N14" s="145">
        <f t="shared" si="1"/>
        <v>-0.0007930214115781098</v>
      </c>
      <c r="O14" s="147">
        <v>1</v>
      </c>
      <c r="P14" s="147" t="s">
        <v>59</v>
      </c>
      <c r="Q14" s="146">
        <v>0</v>
      </c>
      <c r="R14" s="143" t="s">
        <v>59</v>
      </c>
      <c r="T14" s="148"/>
    </row>
    <row r="15" spans="2:20" ht="11.25">
      <c r="B15" s="158" t="s">
        <v>22</v>
      </c>
      <c r="C15" s="141"/>
      <c r="D15" s="141"/>
      <c r="E15" s="141"/>
      <c r="F15" s="141"/>
      <c r="G15" s="160"/>
      <c r="H15" s="160"/>
      <c r="I15" s="160"/>
      <c r="J15" s="160"/>
      <c r="K15" s="160"/>
      <c r="L15" s="160"/>
      <c r="M15" s="144"/>
      <c r="N15" s="161"/>
      <c r="O15" s="138"/>
      <c r="P15" s="138"/>
      <c r="Q15" s="138"/>
      <c r="R15" s="138"/>
      <c r="T15" s="148"/>
    </row>
    <row r="16" spans="2:20" ht="11.25">
      <c r="B16" s="140"/>
      <c r="C16" s="141" t="s">
        <v>3</v>
      </c>
      <c r="D16" s="141"/>
      <c r="E16" s="141"/>
      <c r="F16" s="141"/>
      <c r="G16" s="138" t="s">
        <v>63</v>
      </c>
      <c r="H16" s="153">
        <v>101.839</v>
      </c>
      <c r="I16" s="153">
        <v>201.367</v>
      </c>
      <c r="J16" s="153">
        <v>334</v>
      </c>
      <c r="K16" s="153">
        <v>444</v>
      </c>
      <c r="L16" s="153">
        <v>557</v>
      </c>
      <c r="M16" s="144">
        <f>K16/J16-1</f>
        <v>0.3293413173652695</v>
      </c>
      <c r="N16" s="145">
        <f>L16/K16-1</f>
        <v>0.25450450450450446</v>
      </c>
      <c r="O16" s="143" t="s">
        <v>59</v>
      </c>
      <c r="P16" s="143" t="s">
        <v>59</v>
      </c>
      <c r="Q16" s="143" t="s">
        <v>59</v>
      </c>
      <c r="R16" s="144">
        <v>1</v>
      </c>
      <c r="T16" s="148"/>
    </row>
    <row r="17" spans="2:20" ht="11.25">
      <c r="B17" s="140"/>
      <c r="C17" s="141" t="s">
        <v>64</v>
      </c>
      <c r="D17" s="141"/>
      <c r="E17" s="141"/>
      <c r="F17" s="141"/>
      <c r="G17" s="143" t="s">
        <v>65</v>
      </c>
      <c r="H17" s="143" t="s">
        <v>65</v>
      </c>
      <c r="I17" s="143">
        <v>133</v>
      </c>
      <c r="J17" s="153">
        <v>140</v>
      </c>
      <c r="K17" s="154">
        <v>155</v>
      </c>
      <c r="L17" s="154">
        <v>167</v>
      </c>
      <c r="M17" s="144">
        <f>K17/J17-1</f>
        <v>0.1071428571428572</v>
      </c>
      <c r="N17" s="145">
        <f>L17/K17-1</f>
        <v>0.07741935483870965</v>
      </c>
      <c r="O17" s="146">
        <v>0.5989324579224846</v>
      </c>
      <c r="P17" s="146">
        <v>0.40003722537470476</v>
      </c>
      <c r="Q17" s="146">
        <v>0</v>
      </c>
      <c r="R17" s="143" t="s">
        <v>59</v>
      </c>
      <c r="T17" s="148"/>
    </row>
    <row r="18" spans="2:20" ht="26.25" customHeight="1">
      <c r="B18" s="140"/>
      <c r="C18" s="141" t="s">
        <v>10</v>
      </c>
      <c r="D18" s="141"/>
      <c r="E18" s="141"/>
      <c r="F18" s="141"/>
      <c r="G18" s="143" t="s">
        <v>2</v>
      </c>
      <c r="H18" s="162" t="s">
        <v>66</v>
      </c>
      <c r="I18" s="162" t="s">
        <v>67</v>
      </c>
      <c r="J18" s="162" t="s">
        <v>68</v>
      </c>
      <c r="K18" s="163" t="s">
        <v>69</v>
      </c>
      <c r="L18" s="163" t="s">
        <v>70</v>
      </c>
      <c r="M18" s="164" t="s">
        <v>59</v>
      </c>
      <c r="N18" s="164" t="s">
        <v>59</v>
      </c>
      <c r="O18" s="146">
        <v>0.811169822195883</v>
      </c>
      <c r="P18" s="146">
        <v>0.18034821437706702</v>
      </c>
      <c r="Q18" s="146">
        <v>0.008481963427050009</v>
      </c>
      <c r="R18" s="143" t="s">
        <v>59</v>
      </c>
      <c r="T18" s="139"/>
    </row>
    <row r="19" spans="2:20" ht="24.75" customHeight="1">
      <c r="B19" s="140"/>
      <c r="C19" s="141" t="s">
        <v>11</v>
      </c>
      <c r="D19" s="141"/>
      <c r="E19" s="141"/>
      <c r="F19" s="141"/>
      <c r="G19" s="143" t="s">
        <v>2</v>
      </c>
      <c r="H19" s="165" t="s">
        <v>2</v>
      </c>
      <c r="I19" s="165" t="s">
        <v>2</v>
      </c>
      <c r="J19" s="165" t="s">
        <v>2</v>
      </c>
      <c r="K19" s="163" t="s">
        <v>71</v>
      </c>
      <c r="L19" s="163" t="s">
        <v>71</v>
      </c>
      <c r="M19" s="164" t="s">
        <v>59</v>
      </c>
      <c r="N19" s="164" t="s">
        <v>59</v>
      </c>
      <c r="O19" s="146">
        <v>0.8661816804453522</v>
      </c>
      <c r="P19" s="146">
        <v>0.12975116334489356</v>
      </c>
      <c r="Q19" s="146">
        <v>0.004067156209754247</v>
      </c>
      <c r="R19" s="143" t="s">
        <v>59</v>
      </c>
      <c r="T19" s="166"/>
    </row>
    <row r="20" spans="2:20" ht="11.25">
      <c r="B20" s="140"/>
      <c r="C20" s="141" t="s">
        <v>12</v>
      </c>
      <c r="D20" s="141"/>
      <c r="E20" s="141"/>
      <c r="F20" s="141"/>
      <c r="G20" s="143" t="s">
        <v>2</v>
      </c>
      <c r="H20" s="143" t="s">
        <v>2</v>
      </c>
      <c r="I20" s="143" t="s">
        <v>2</v>
      </c>
      <c r="J20" s="143" t="s">
        <v>2</v>
      </c>
      <c r="K20" s="154" t="s">
        <v>2</v>
      </c>
      <c r="L20" s="154" t="s">
        <v>2</v>
      </c>
      <c r="M20" s="164" t="s">
        <v>59</v>
      </c>
      <c r="N20" s="164" t="s">
        <v>59</v>
      </c>
      <c r="O20" s="143" t="s">
        <v>2</v>
      </c>
      <c r="P20" s="143" t="s">
        <v>2</v>
      </c>
      <c r="Q20" s="143" t="s">
        <v>2</v>
      </c>
      <c r="R20" s="143" t="s">
        <v>59</v>
      </c>
      <c r="T20" s="167"/>
    </row>
    <row r="21" spans="2:20" ht="11.25">
      <c r="B21" s="140"/>
      <c r="C21" s="141"/>
      <c r="D21" s="141"/>
      <c r="E21" s="141"/>
      <c r="F21" s="141"/>
      <c r="G21" s="155"/>
      <c r="H21" s="155"/>
      <c r="I21" s="143"/>
      <c r="J21" s="153"/>
      <c r="K21" s="154"/>
      <c r="L21" s="154"/>
      <c r="M21" s="144"/>
      <c r="N21" s="145"/>
      <c r="O21" s="146"/>
      <c r="P21" s="146"/>
      <c r="Q21" s="146"/>
      <c r="R21" s="143"/>
      <c r="T21" s="167"/>
    </row>
    <row r="22" spans="2:20" s="123" customFormat="1" ht="11.25">
      <c r="B22" s="168"/>
      <c r="C22" s="169" t="s">
        <v>13</v>
      </c>
      <c r="D22" s="170"/>
      <c r="E22" s="170"/>
      <c r="F22" s="170"/>
      <c r="G22" s="171" t="s">
        <v>2</v>
      </c>
      <c r="H22" s="172" t="s">
        <v>2</v>
      </c>
      <c r="I22" s="172">
        <v>77.812</v>
      </c>
      <c r="J22" s="172">
        <v>142.173</v>
      </c>
      <c r="K22" s="173">
        <v>154.858</v>
      </c>
      <c r="L22" s="173">
        <v>187.11</v>
      </c>
      <c r="M22" s="174">
        <f>K22/J22-1</f>
        <v>0.08922228552538103</v>
      </c>
      <c r="N22" s="175">
        <f>L22/K22-1</f>
        <v>0.20826821991760203</v>
      </c>
      <c r="O22" s="176">
        <v>0.9871572871572871</v>
      </c>
      <c r="P22" s="177" t="s">
        <v>59</v>
      </c>
      <c r="Q22" s="176">
        <v>0.012842712842712843</v>
      </c>
      <c r="R22" s="177" t="s">
        <v>59</v>
      </c>
      <c r="T22" s="139"/>
    </row>
    <row r="23" spans="2:18" ht="39.75" customHeight="1">
      <c r="B23" s="178"/>
      <c r="C23" s="178"/>
      <c r="D23" s="178"/>
      <c r="E23" s="178"/>
      <c r="F23" s="178"/>
      <c r="G23" s="178"/>
      <c r="H23" s="178"/>
      <c r="I23" s="178"/>
      <c r="J23" s="178"/>
      <c r="K23" s="178"/>
      <c r="L23" s="178"/>
      <c r="M23" s="178"/>
      <c r="N23" s="178"/>
      <c r="O23" s="178"/>
      <c r="P23" s="178"/>
      <c r="Q23" s="178"/>
      <c r="R23" s="178"/>
    </row>
    <row r="24" spans="2:18" ht="22.5" customHeight="1">
      <c r="B24" s="178"/>
      <c r="C24" s="178"/>
      <c r="D24" s="178"/>
      <c r="E24" s="178"/>
      <c r="F24" s="178"/>
      <c r="G24" s="178"/>
      <c r="H24" s="178"/>
      <c r="I24" s="178"/>
      <c r="J24" s="178"/>
      <c r="K24" s="178"/>
      <c r="L24" s="178"/>
      <c r="M24" s="178"/>
      <c r="N24" s="178"/>
      <c r="O24" s="178"/>
      <c r="P24" s="178"/>
      <c r="Q24" s="178"/>
      <c r="R24" s="178"/>
    </row>
    <row r="27" spans="13:15" ht="11.25">
      <c r="M27" s="179"/>
      <c r="N27" s="179"/>
      <c r="O27" s="179"/>
    </row>
    <row r="29" spans="13:15" ht="11.25">
      <c r="M29" s="179"/>
      <c r="N29" s="179"/>
      <c r="O29" s="179"/>
    </row>
    <row r="30" spans="13:18" ht="11.25">
      <c r="M30" s="180"/>
      <c r="N30" s="180"/>
      <c r="R30" s="181"/>
    </row>
    <row r="31" ht="11.25">
      <c r="E31" s="179"/>
    </row>
    <row r="32" spans="2:14" ht="11.25">
      <c r="B32" s="182"/>
      <c r="C32" s="182"/>
      <c r="D32" s="182"/>
      <c r="E32" s="182"/>
      <c r="F32" s="182"/>
      <c r="G32" s="182"/>
      <c r="H32" s="182"/>
      <c r="I32" s="182"/>
      <c r="J32" s="182"/>
      <c r="K32" s="182"/>
      <c r="L32" s="182"/>
      <c r="M32" s="182"/>
      <c r="N32" s="182"/>
    </row>
    <row r="33" spans="2:14" ht="11.25">
      <c r="B33" s="182"/>
      <c r="C33" s="182"/>
      <c r="D33" s="182"/>
      <c r="E33" s="183"/>
      <c r="F33" s="182"/>
      <c r="G33" s="182"/>
      <c r="H33" s="182"/>
      <c r="I33" s="184"/>
      <c r="J33" s="184"/>
      <c r="K33" s="184"/>
      <c r="L33" s="184"/>
      <c r="M33" s="184"/>
      <c r="N33" s="184"/>
    </row>
    <row r="34" spans="2:14" ht="11.25">
      <c r="B34" s="185"/>
      <c r="C34" s="186"/>
      <c r="D34" s="185"/>
      <c r="E34" s="185"/>
      <c r="F34" s="185"/>
      <c r="G34" s="185"/>
      <c r="H34" s="185"/>
      <c r="I34" s="187"/>
      <c r="J34" s="187"/>
      <c r="K34" s="188"/>
      <c r="L34" s="188"/>
      <c r="M34" s="188"/>
      <c r="N34" s="188"/>
    </row>
    <row r="35" spans="2:14" ht="11.25">
      <c r="B35" s="189"/>
      <c r="C35" s="190"/>
      <c r="D35" s="190"/>
      <c r="E35" s="190"/>
      <c r="F35" s="190"/>
      <c r="G35" s="182"/>
      <c r="H35" s="182"/>
      <c r="I35" s="182"/>
      <c r="J35" s="191"/>
      <c r="K35" s="191"/>
      <c r="L35" s="191"/>
      <c r="M35" s="191"/>
      <c r="N35" s="191"/>
    </row>
    <row r="36" spans="2:14" ht="11.25">
      <c r="B36" s="189"/>
      <c r="C36" s="190"/>
      <c r="D36" s="190"/>
      <c r="E36" s="190"/>
      <c r="F36" s="190"/>
      <c r="G36" s="182"/>
      <c r="H36" s="182"/>
      <c r="I36" s="191"/>
      <c r="J36" s="191"/>
      <c r="K36" s="191"/>
      <c r="L36" s="191"/>
      <c r="M36" s="191"/>
      <c r="N36" s="191"/>
    </row>
    <row r="37" spans="2:14" ht="11.25">
      <c r="B37" s="189"/>
      <c r="C37" s="190"/>
      <c r="D37" s="190"/>
      <c r="E37" s="190"/>
      <c r="F37" s="190"/>
      <c r="G37" s="190"/>
      <c r="H37" s="190"/>
      <c r="I37" s="192"/>
      <c r="J37" s="192"/>
      <c r="K37" s="193"/>
      <c r="L37" s="193"/>
      <c r="M37" s="193"/>
      <c r="N37" s="193"/>
    </row>
    <row r="38" spans="2:14" ht="11.25">
      <c r="B38" s="189"/>
      <c r="C38" s="190"/>
      <c r="D38" s="190"/>
      <c r="E38" s="190"/>
      <c r="F38" s="190"/>
      <c r="G38" s="182"/>
      <c r="H38" s="182"/>
      <c r="I38" s="182"/>
      <c r="J38" s="194"/>
      <c r="K38" s="194"/>
      <c r="L38" s="194"/>
      <c r="M38" s="194"/>
      <c r="N38" s="194"/>
    </row>
    <row r="39" spans="2:14" ht="11.25">
      <c r="B39" s="185"/>
      <c r="C39" s="185"/>
      <c r="D39" s="185"/>
      <c r="E39" s="185"/>
      <c r="F39" s="185"/>
      <c r="I39" s="182"/>
      <c r="J39" s="182"/>
      <c r="K39" s="182"/>
      <c r="L39" s="182"/>
      <c r="M39" s="182"/>
      <c r="N39" s="182"/>
    </row>
    <row r="40" spans="2:14" ht="11.25">
      <c r="B40" s="195"/>
      <c r="C40" s="195"/>
      <c r="D40" s="195"/>
      <c r="E40" s="195"/>
      <c r="F40" s="195"/>
      <c r="I40" s="191"/>
      <c r="J40" s="191"/>
      <c r="K40" s="191"/>
      <c r="L40" s="191"/>
      <c r="M40" s="187"/>
      <c r="N40" s="187"/>
    </row>
    <row r="41" spans="2:14" ht="11.25">
      <c r="B41" s="189"/>
      <c r="C41" s="190"/>
      <c r="D41" s="190"/>
      <c r="E41" s="190"/>
      <c r="F41" s="190"/>
      <c r="I41" s="182"/>
      <c r="J41" s="194"/>
      <c r="K41" s="194"/>
      <c r="L41" s="194"/>
      <c r="M41" s="194"/>
      <c r="N41" s="194"/>
    </row>
    <row r="42" spans="2:14" ht="11.25">
      <c r="B42" s="189"/>
      <c r="C42" s="190"/>
      <c r="D42" s="190"/>
      <c r="E42" s="190"/>
      <c r="F42" s="190"/>
      <c r="I42" s="182"/>
      <c r="J42" s="182"/>
      <c r="K42" s="182"/>
      <c r="L42" s="182"/>
      <c r="M42" s="182"/>
      <c r="N42" s="182"/>
    </row>
    <row r="43" spans="2:14" ht="11.25">
      <c r="B43" s="195"/>
      <c r="C43" s="195"/>
      <c r="D43" s="195"/>
      <c r="E43" s="195"/>
      <c r="F43" s="195"/>
      <c r="I43" s="179"/>
      <c r="J43" s="179"/>
      <c r="K43" s="179"/>
      <c r="L43" s="196"/>
      <c r="M43" s="197"/>
      <c r="N43" s="197"/>
    </row>
    <row r="44" spans="2:14" ht="11.25">
      <c r="B44" s="189"/>
      <c r="C44" s="190"/>
      <c r="D44" s="190"/>
      <c r="E44" s="190"/>
      <c r="F44" s="190"/>
      <c r="I44" s="183"/>
      <c r="J44" s="179"/>
      <c r="K44" s="183"/>
      <c r="L44" s="194"/>
      <c r="M44" s="194"/>
      <c r="N44" s="194"/>
    </row>
    <row r="45" spans="2:14" ht="11.25">
      <c r="B45" s="189"/>
      <c r="C45" s="190"/>
      <c r="D45" s="190"/>
      <c r="E45" s="190"/>
      <c r="F45" s="190"/>
      <c r="I45" s="183"/>
      <c r="J45" s="179"/>
      <c r="K45" s="198"/>
      <c r="L45" s="194"/>
      <c r="M45" s="199"/>
      <c r="N45" s="199"/>
    </row>
    <row r="46" spans="2:14" ht="11.25">
      <c r="B46" s="189"/>
      <c r="C46" s="189"/>
      <c r="D46" s="189"/>
      <c r="E46" s="189"/>
      <c r="F46" s="189"/>
      <c r="I46" s="183"/>
      <c r="J46" s="179"/>
      <c r="K46" s="198"/>
      <c r="L46" s="194"/>
      <c r="M46" s="199"/>
      <c r="N46" s="199"/>
    </row>
    <row r="47" spans="2:14" ht="11.25">
      <c r="B47" s="189"/>
      <c r="C47" s="189"/>
      <c r="D47" s="189"/>
      <c r="E47" s="189"/>
      <c r="F47" s="189"/>
      <c r="I47" s="183"/>
      <c r="J47" s="179"/>
      <c r="K47" s="183"/>
      <c r="L47" s="200"/>
      <c r="M47" s="201"/>
      <c r="N47" s="201"/>
    </row>
    <row r="48" spans="2:14" ht="11.25">
      <c r="B48" s="189"/>
      <c r="C48" s="189"/>
      <c r="D48" s="189"/>
      <c r="E48" s="189"/>
      <c r="F48" s="189"/>
      <c r="L48" s="200"/>
      <c r="M48" s="201"/>
      <c r="N48" s="201"/>
    </row>
    <row r="49" spans="2:14" ht="11.25">
      <c r="B49" s="182"/>
      <c r="C49" s="182"/>
      <c r="D49" s="182"/>
      <c r="E49" s="182"/>
      <c r="F49" s="182"/>
      <c r="L49" s="182"/>
      <c r="M49" s="182"/>
      <c r="N49" s="182"/>
    </row>
    <row r="50" spans="2:14" ht="11.25">
      <c r="B50" s="182"/>
      <c r="C50" s="182"/>
      <c r="D50" s="182"/>
      <c r="E50" s="182"/>
      <c r="F50" s="182"/>
      <c r="I50" s="179"/>
      <c r="J50" s="179"/>
      <c r="K50" s="183"/>
      <c r="L50" s="182"/>
      <c r="M50" s="182"/>
      <c r="N50" s="182"/>
    </row>
    <row r="51" spans="2:14" ht="11.25">
      <c r="B51" s="182"/>
      <c r="C51" s="182"/>
      <c r="D51" s="182"/>
      <c r="E51" s="182"/>
      <c r="F51" s="182"/>
      <c r="I51" s="183"/>
      <c r="J51" s="179"/>
      <c r="K51" s="183"/>
      <c r="L51" s="182"/>
      <c r="M51" s="182"/>
      <c r="N51" s="182"/>
    </row>
    <row r="52" spans="9:11" ht="11.25">
      <c r="I52" s="183"/>
      <c r="J52" s="179"/>
      <c r="K52" s="183"/>
    </row>
    <row r="53" spans="9:11" ht="11.25">
      <c r="I53" s="183"/>
      <c r="J53" s="179"/>
      <c r="K53" s="179"/>
    </row>
    <row r="54" spans="9:11" ht="11.25">
      <c r="I54" s="183"/>
      <c r="J54" s="179"/>
      <c r="K54" s="179"/>
    </row>
    <row r="55" spans="9:11" ht="11.25">
      <c r="I55" s="179"/>
      <c r="J55" s="179"/>
      <c r="K55" s="179"/>
    </row>
    <row r="56" spans="9:11" ht="11.25">
      <c r="I56" s="179"/>
      <c r="J56" s="179"/>
      <c r="K56" s="179"/>
    </row>
  </sheetData>
  <mergeCells count="24">
    <mergeCell ref="B23:R23"/>
    <mergeCell ref="B24:R24"/>
    <mergeCell ref="O3:R3"/>
    <mergeCell ref="C20:F20"/>
    <mergeCell ref="B3:F4"/>
    <mergeCell ref="C17:F17"/>
    <mergeCell ref="B15:F15"/>
    <mergeCell ref="C16:F16"/>
    <mergeCell ref="B5:F5"/>
    <mergeCell ref="C14:F14"/>
    <mergeCell ref="M3:N3"/>
    <mergeCell ref="C18:F18"/>
    <mergeCell ref="C19:F19"/>
    <mergeCell ref="B11:F11"/>
    <mergeCell ref="B12:F12"/>
    <mergeCell ref="C13:F13"/>
    <mergeCell ref="C6:F6"/>
    <mergeCell ref="G3:L3"/>
    <mergeCell ref="C22:F22"/>
    <mergeCell ref="C7:F7"/>
    <mergeCell ref="C8:F8"/>
    <mergeCell ref="C9:F9"/>
    <mergeCell ref="C10:F10"/>
    <mergeCell ref="C21:F21"/>
  </mergeCells>
  <printOptions/>
  <pageMargins left="0.36" right="0.2" top="1" bottom="1" header="0.4921259845" footer="0.4921259845"/>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C1:H33"/>
  <sheetViews>
    <sheetView showGridLines="0" workbookViewId="0" topLeftCell="B1">
      <selection activeCell="A1" sqref="A1"/>
    </sheetView>
  </sheetViews>
  <sheetFormatPr defaultColWidth="11.421875" defaultRowHeight="12.75"/>
  <cols>
    <col min="1" max="1" width="3.7109375" style="203" customWidth="1"/>
    <col min="2" max="2" width="4.00390625" style="203" customWidth="1"/>
    <col min="3" max="3" width="39.421875" style="203" customWidth="1"/>
    <col min="4" max="4" width="12.8515625" style="203" customWidth="1"/>
    <col min="5" max="5" width="11.28125" style="203" customWidth="1"/>
    <col min="6" max="6" width="11.00390625" style="203" customWidth="1"/>
    <col min="7" max="7" width="11.57421875" style="203" customWidth="1"/>
    <col min="8" max="8" width="18.8515625" style="204" customWidth="1"/>
    <col min="9" max="9" width="13.8515625" style="203" customWidth="1"/>
    <col min="10" max="10" width="15.140625" style="203" customWidth="1"/>
    <col min="11" max="16384" width="11.421875" style="203" customWidth="1"/>
  </cols>
  <sheetData>
    <row r="1" ht="11.25">
      <c r="C1" s="202" t="s">
        <v>72</v>
      </c>
    </row>
    <row r="2" ht="18.75" customHeight="1">
      <c r="H2" s="205" t="s">
        <v>73</v>
      </c>
    </row>
    <row r="3" spans="3:8" ht="59.25" customHeight="1">
      <c r="C3" s="206"/>
      <c r="D3" s="207" t="s">
        <v>74</v>
      </c>
      <c r="E3" s="207" t="s">
        <v>75</v>
      </c>
      <c r="F3" s="207" t="s">
        <v>76</v>
      </c>
      <c r="G3" s="207" t="s">
        <v>77</v>
      </c>
      <c r="H3" s="207" t="s">
        <v>78</v>
      </c>
    </row>
    <row r="4" spans="3:8" ht="21.75" customHeight="1">
      <c r="C4" s="208" t="s">
        <v>124</v>
      </c>
      <c r="D4" s="209">
        <v>705.6465085198797</v>
      </c>
      <c r="E4" s="209">
        <v>669.631093544137</v>
      </c>
      <c r="F4" s="209">
        <v>674.2345369564547</v>
      </c>
      <c r="G4" s="210">
        <v>0.006874596261582155</v>
      </c>
      <c r="H4" s="211">
        <v>1211.0939572730083</v>
      </c>
    </row>
    <row r="5" spans="3:8" ht="10.5" customHeight="1">
      <c r="C5" s="212" t="s">
        <v>79</v>
      </c>
      <c r="D5" s="213">
        <v>531.5947843530591</v>
      </c>
      <c r="E5" s="214">
        <v>507.0766227428014</v>
      </c>
      <c r="F5" s="214">
        <v>507.6144800519581</v>
      </c>
      <c r="G5" s="215">
        <v>0.0010607022391357912</v>
      </c>
      <c r="H5" s="216">
        <v>1068.6491286499554</v>
      </c>
    </row>
    <row r="6" spans="3:8" ht="24.75" customHeight="1">
      <c r="C6" s="212" t="s">
        <v>80</v>
      </c>
      <c r="D6" s="213">
        <v>1072.9166666666667</v>
      </c>
      <c r="E6" s="214">
        <v>1055.6257901390645</v>
      </c>
      <c r="F6" s="214">
        <v>1044.0545831692868</v>
      </c>
      <c r="G6" s="217">
        <v>-0.010961466722268387</v>
      </c>
      <c r="H6" s="216">
        <v>1342.7547689549674</v>
      </c>
    </row>
    <row r="7" spans="3:8" ht="12" customHeight="1">
      <c r="C7" s="212" t="s">
        <v>1</v>
      </c>
      <c r="D7" s="213">
        <v>1843.75</v>
      </c>
      <c r="E7" s="214">
        <v>1716.4179104477612</v>
      </c>
      <c r="F7" s="214">
        <v>1810.8843875608206</v>
      </c>
      <c r="G7" s="217">
        <v>0.05503699101369541</v>
      </c>
      <c r="H7" s="216">
        <v>2138.3706618132505</v>
      </c>
    </row>
    <row r="8" spans="3:8" ht="12" customHeight="1">
      <c r="C8" s="218" t="s">
        <v>5</v>
      </c>
      <c r="D8" s="219">
        <v>377.77777777777777</v>
      </c>
      <c r="E8" s="220">
        <v>341.08527131782944</v>
      </c>
      <c r="F8" s="220">
        <v>381.57488905778797</v>
      </c>
      <c r="G8" s="221">
        <v>0.11870819746487848</v>
      </c>
      <c r="H8" s="222">
        <v>1252.881581065851</v>
      </c>
    </row>
    <row r="9" spans="3:8" ht="24" customHeight="1">
      <c r="C9" s="208" t="s">
        <v>125</v>
      </c>
      <c r="D9" s="223"/>
      <c r="E9" s="223"/>
      <c r="F9" s="223"/>
      <c r="G9" s="210"/>
      <c r="H9" s="224"/>
    </row>
    <row r="10" spans="3:8" ht="12" customHeight="1">
      <c r="C10" s="225" t="s">
        <v>21</v>
      </c>
      <c r="D10" s="226">
        <v>1771.2318286151492</v>
      </c>
      <c r="E10" s="227">
        <v>1852.2727272727273</v>
      </c>
      <c r="F10" s="227">
        <v>1855.1200108725948</v>
      </c>
      <c r="G10" s="217">
        <v>0.0015371837839774916</v>
      </c>
      <c r="H10" s="228">
        <v>2498.013329473314</v>
      </c>
    </row>
    <row r="11" spans="3:8" ht="12" customHeight="1">
      <c r="C11" s="229" t="s">
        <v>81</v>
      </c>
      <c r="D11" s="213">
        <v>2024.1080038572807</v>
      </c>
      <c r="E11" s="214">
        <v>2077.7153558052437</v>
      </c>
      <c r="F11" s="214">
        <v>2097.483275276545</v>
      </c>
      <c r="G11" s="217">
        <v>0.009514257771676471</v>
      </c>
      <c r="H11" s="216">
        <v>2865.184379102603</v>
      </c>
    </row>
    <row r="12" spans="3:8" ht="12" customHeight="1">
      <c r="C12" s="229" t="s">
        <v>82</v>
      </c>
      <c r="D12" s="213">
        <v>864</v>
      </c>
      <c r="E12" s="214">
        <v>896.8253968253969</v>
      </c>
      <c r="F12" s="214">
        <v>831.69419525595</v>
      </c>
      <c r="G12" s="217">
        <v>-0.07262417166150703</v>
      </c>
      <c r="H12" s="216">
        <v>1056.3721068823602</v>
      </c>
    </row>
    <row r="13" spans="3:8" ht="12" customHeight="1">
      <c r="C13" s="225" t="s">
        <v>22</v>
      </c>
      <c r="D13" s="213"/>
      <c r="E13" s="230"/>
      <c r="F13" s="230"/>
      <c r="G13" s="217"/>
      <c r="H13" s="216"/>
    </row>
    <row r="14" spans="3:8" ht="12" customHeight="1">
      <c r="C14" s="229" t="s">
        <v>83</v>
      </c>
      <c r="D14" s="213">
        <v>2050.8982035928143</v>
      </c>
      <c r="E14" s="214">
        <v>1871.6216216216217</v>
      </c>
      <c r="F14" s="214">
        <v>1669.6588868940753</v>
      </c>
      <c r="G14" s="217">
        <v>-0.10790788714684785</v>
      </c>
      <c r="H14" s="216">
        <v>1669.6588868940753</v>
      </c>
    </row>
    <row r="15" spans="3:8" ht="12" customHeight="1">
      <c r="C15" s="229" t="s">
        <v>4</v>
      </c>
      <c r="D15" s="213">
        <v>336.1095989401421</v>
      </c>
      <c r="E15" s="214">
        <v>379.14778279643207</v>
      </c>
      <c r="F15" s="214">
        <v>342.6579839011014</v>
      </c>
      <c r="G15" s="217">
        <v>-0.09624162543216663</v>
      </c>
      <c r="H15" s="216">
        <v>417.68906473153976</v>
      </c>
    </row>
    <row r="16" spans="3:8" ht="12" customHeight="1">
      <c r="C16" s="229" t="s">
        <v>84</v>
      </c>
      <c r="D16" s="213">
        <v>747.9680538782196</v>
      </c>
      <c r="E16" s="214">
        <v>774.452437826202</v>
      </c>
      <c r="F16" s="214">
        <v>752.7865463322014</v>
      </c>
      <c r="G16" s="217">
        <v>-0.02797575478594172</v>
      </c>
      <c r="H16" s="216">
        <v>1242.269071534488</v>
      </c>
    </row>
    <row r="17" spans="3:8" ht="12" customHeight="1">
      <c r="C17" s="229" t="s">
        <v>85</v>
      </c>
      <c r="D17" s="213">
        <v>576.4846701846966</v>
      </c>
      <c r="E17" s="214">
        <v>850.0299465283967</v>
      </c>
      <c r="F17" s="214">
        <v>939.5383609699056</v>
      </c>
      <c r="G17" s="217">
        <v>0.1053003071327896</v>
      </c>
      <c r="H17" s="216">
        <v>3657.816414277133</v>
      </c>
    </row>
    <row r="18" spans="3:8" ht="12" customHeight="1">
      <c r="C18" s="231" t="s">
        <v>86</v>
      </c>
      <c r="D18" s="232" t="s">
        <v>59</v>
      </c>
      <c r="E18" s="232" t="s">
        <v>59</v>
      </c>
      <c r="F18" s="232" t="s">
        <v>59</v>
      </c>
      <c r="G18" s="233" t="s">
        <v>59</v>
      </c>
      <c r="H18" s="222"/>
    </row>
    <row r="19" spans="3:8" s="202" customFormat="1" ht="12" customHeight="1">
      <c r="C19" s="234" t="s">
        <v>13</v>
      </c>
      <c r="D19" s="235">
        <v>795.774647887324</v>
      </c>
      <c r="E19" s="236">
        <v>1412.9032258064515</v>
      </c>
      <c r="F19" s="236">
        <v>1247.6861578750468</v>
      </c>
      <c r="G19" s="237">
        <v>-0.1169344544719988</v>
      </c>
      <c r="H19" s="238">
        <v>1361.3066247601944</v>
      </c>
    </row>
    <row r="24" spans="3:8" ht="24.75" customHeight="1">
      <c r="C24" s="239"/>
      <c r="D24" s="239"/>
      <c r="E24" s="239"/>
      <c r="F24" s="239"/>
      <c r="G24" s="239"/>
      <c r="H24" s="239"/>
    </row>
    <row r="25" spans="4:6" ht="11.25">
      <c r="D25" s="240"/>
      <c r="E25" s="240"/>
      <c r="F25" s="240"/>
    </row>
    <row r="26" spans="4:6" ht="11.25">
      <c r="D26" s="240"/>
      <c r="E26" s="240"/>
      <c r="F26" s="241"/>
    </row>
    <row r="27" spans="4:6" ht="11.25">
      <c r="D27" s="242"/>
      <c r="E27" s="242"/>
      <c r="F27" s="243"/>
    </row>
    <row r="28" spans="4:6" ht="11.25">
      <c r="D28" s="240"/>
      <c r="E28" s="240"/>
      <c r="F28" s="240"/>
    </row>
    <row r="29" spans="4:6" ht="11.25">
      <c r="D29" s="240"/>
      <c r="E29" s="240"/>
      <c r="F29" s="193"/>
    </row>
    <row r="30" spans="4:6" ht="11.25">
      <c r="D30" s="244"/>
      <c r="E30" s="244"/>
      <c r="F30" s="245"/>
    </row>
    <row r="31" s="240" customFormat="1" ht="11.25">
      <c r="H31" s="246"/>
    </row>
    <row r="32" s="240" customFormat="1" ht="11.25">
      <c r="H32" s="246"/>
    </row>
    <row r="33" s="240" customFormat="1" ht="11.25">
      <c r="H33" s="246"/>
    </row>
  </sheetData>
  <mergeCells count="1">
    <mergeCell ref="C24:H24"/>
  </mergeCells>
  <printOptions/>
  <pageMargins left="0.75" right="0.75" top="1" bottom="1" header="0.4921259845" footer="0.49212598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BY37"/>
  <sheetViews>
    <sheetView showGridLines="0" workbookViewId="0" topLeftCell="A1">
      <selection activeCell="A1" sqref="A1"/>
    </sheetView>
  </sheetViews>
  <sheetFormatPr defaultColWidth="11.421875" defaultRowHeight="12.75"/>
  <cols>
    <col min="1" max="1" width="3.7109375" style="91" customWidth="1"/>
    <col min="2" max="2" width="24.7109375" style="91" customWidth="1"/>
    <col min="3" max="3" width="14.421875" style="91" customWidth="1"/>
    <col min="4" max="4" width="16.7109375" style="91" customWidth="1"/>
    <col min="5" max="5" width="17.00390625" style="91" customWidth="1"/>
    <col min="6" max="6" width="16.7109375" style="91" customWidth="1"/>
    <col min="7" max="7" width="12.7109375" style="91" customWidth="1"/>
    <col min="8" max="16384" width="11.421875" style="91" customWidth="1"/>
  </cols>
  <sheetData>
    <row r="1" ht="11.25">
      <c r="B1" s="123" t="s">
        <v>87</v>
      </c>
    </row>
    <row r="2" ht="11.25">
      <c r="B2" s="123"/>
    </row>
    <row r="3" spans="2:7" ht="11.25">
      <c r="B3" s="182"/>
      <c r="G3" s="247" t="s">
        <v>88</v>
      </c>
    </row>
    <row r="4" spans="2:7" s="123" customFormat="1" ht="11.25">
      <c r="B4" s="248"/>
      <c r="C4" s="128" t="s">
        <v>89</v>
      </c>
      <c r="D4" s="128" t="s">
        <v>90</v>
      </c>
      <c r="E4" s="128" t="s">
        <v>91</v>
      </c>
      <c r="F4" s="128" t="s">
        <v>92</v>
      </c>
      <c r="G4" s="128" t="s">
        <v>93</v>
      </c>
    </row>
    <row r="5" spans="2:7" ht="11.25">
      <c r="B5" s="249" t="s">
        <v>94</v>
      </c>
      <c r="C5" s="250">
        <v>52.17019571501361</v>
      </c>
      <c r="D5" s="250">
        <v>30.278278420230752</v>
      </c>
      <c r="E5" s="250">
        <v>7.760333617504036</v>
      </c>
      <c r="F5" s="250">
        <v>6.408516546484995</v>
      </c>
      <c r="G5" s="250">
        <v>3.382675700766601</v>
      </c>
    </row>
    <row r="6" spans="2:7" ht="11.25">
      <c r="B6" s="251" t="s">
        <v>24</v>
      </c>
      <c r="C6" s="250">
        <v>18.572709368294188</v>
      </c>
      <c r="D6" s="250">
        <v>31.388341808989097</v>
      </c>
      <c r="E6" s="250">
        <v>18.914430171374818</v>
      </c>
      <c r="F6" s="250">
        <v>18.7935418442635</v>
      </c>
      <c r="G6" s="250">
        <v>12.330976807078397</v>
      </c>
    </row>
    <row r="7" spans="2:7" ht="13.5" customHeight="1">
      <c r="B7" s="251" t="s">
        <v>95</v>
      </c>
      <c r="C7" s="250">
        <v>38.36889349073832</v>
      </c>
      <c r="D7" s="250">
        <v>39.14158296373598</v>
      </c>
      <c r="E7" s="250">
        <v>10.129956952778503</v>
      </c>
      <c r="F7" s="250">
        <v>9.890058374641274</v>
      </c>
      <c r="G7" s="250">
        <v>2.4695082181059225</v>
      </c>
    </row>
    <row r="8" spans="2:7" ht="11.25">
      <c r="B8" s="251" t="s">
        <v>96</v>
      </c>
      <c r="C8" s="250">
        <v>41.04667667600986</v>
      </c>
      <c r="D8" s="250">
        <v>44.95851930043915</v>
      </c>
      <c r="E8" s="250">
        <v>6.405296411496739</v>
      </c>
      <c r="F8" s="250">
        <v>4.613863111129331</v>
      </c>
      <c r="G8" s="250">
        <v>2.9756445009249246</v>
      </c>
    </row>
    <row r="9" spans="2:7" ht="11.25">
      <c r="B9" s="251" t="s">
        <v>97</v>
      </c>
      <c r="C9" s="250">
        <v>16.527338679210445</v>
      </c>
      <c r="D9" s="250">
        <v>33.92885040917832</v>
      </c>
      <c r="E9" s="250">
        <v>18.974171062386556</v>
      </c>
      <c r="F9" s="250">
        <v>17.78129056631643</v>
      </c>
      <c r="G9" s="250">
        <v>12.788349282908248</v>
      </c>
    </row>
    <row r="10" spans="2:7" ht="11.25">
      <c r="B10" s="251" t="s">
        <v>79</v>
      </c>
      <c r="C10" s="250">
        <v>50.01489548909165</v>
      </c>
      <c r="D10" s="250">
        <v>31.635346550234416</v>
      </c>
      <c r="E10" s="250">
        <v>6.609737196065216</v>
      </c>
      <c r="F10" s="250">
        <v>6.952283958498495</v>
      </c>
      <c r="G10" s="250">
        <v>4.787736806110219</v>
      </c>
    </row>
    <row r="11" spans="2:5" ht="11.25">
      <c r="B11" s="252"/>
      <c r="C11" s="194"/>
      <c r="D11" s="194"/>
      <c r="E11" s="182"/>
    </row>
    <row r="12" spans="2:5" ht="11.25">
      <c r="B12" s="253"/>
      <c r="C12" s="194"/>
      <c r="D12" s="194"/>
      <c r="E12" s="182"/>
    </row>
    <row r="13" spans="2:5" ht="11.25">
      <c r="B13" s="252"/>
      <c r="C13" s="194"/>
      <c r="D13" s="194"/>
      <c r="E13" s="182"/>
    </row>
    <row r="14" spans="2:5" ht="11.25">
      <c r="B14" s="254"/>
      <c r="C14" s="194"/>
      <c r="D14" s="194"/>
      <c r="E14" s="182"/>
    </row>
    <row r="15" spans="2:5" ht="11.25">
      <c r="B15" s="255"/>
      <c r="C15" s="194"/>
      <c r="D15" s="182"/>
      <c r="E15" s="182"/>
    </row>
    <row r="16" spans="2:5" ht="11.25">
      <c r="B16" s="256"/>
      <c r="C16" s="194"/>
      <c r="D16" s="182"/>
      <c r="E16" s="182"/>
    </row>
    <row r="17" spans="2:5" ht="11.25">
      <c r="B17" s="256"/>
      <c r="C17" s="194"/>
      <c r="D17" s="182"/>
      <c r="E17" s="182"/>
    </row>
    <row r="18" spans="2:5" ht="11.25">
      <c r="B18" s="256"/>
      <c r="C18" s="194"/>
      <c r="D18" s="182"/>
      <c r="E18" s="182"/>
    </row>
    <row r="19" spans="2:5" ht="11.25">
      <c r="B19" s="257"/>
      <c r="C19" s="194"/>
      <c r="D19" s="182"/>
      <c r="E19" s="182"/>
    </row>
    <row r="20" spans="2:12" ht="11.25">
      <c r="B20" s="257"/>
      <c r="C20" s="194"/>
      <c r="D20" s="182"/>
      <c r="E20" s="182"/>
      <c r="L20" s="258"/>
    </row>
    <row r="21" spans="2:12" ht="11.25">
      <c r="B21" s="257"/>
      <c r="C21" s="194"/>
      <c r="D21" s="182"/>
      <c r="E21" s="182"/>
      <c r="L21" s="258"/>
    </row>
    <row r="22" spans="2:12" ht="11.25">
      <c r="B22" s="257"/>
      <c r="C22" s="194"/>
      <c r="D22" s="182"/>
      <c r="E22" s="182"/>
      <c r="L22" s="258"/>
    </row>
    <row r="23" spans="3:12" ht="11.25">
      <c r="C23" s="194"/>
      <c r="D23" s="182"/>
      <c r="E23" s="182"/>
      <c r="L23" s="258"/>
    </row>
    <row r="24" spans="3:21" ht="11.25">
      <c r="C24" s="182"/>
      <c r="D24" s="182"/>
      <c r="E24" s="182"/>
      <c r="M24" s="259"/>
      <c r="U24" s="259"/>
    </row>
    <row r="26" spans="2:9" ht="37.5" customHeight="1">
      <c r="B26" s="178"/>
      <c r="C26" s="178"/>
      <c r="D26" s="178"/>
      <c r="E26" s="178"/>
      <c r="F26" s="178"/>
      <c r="G26" s="178"/>
      <c r="H26" s="260"/>
      <c r="I26" s="260"/>
    </row>
    <row r="27" spans="3:57" ht="11.25">
      <c r="C27" s="190"/>
      <c r="D27" s="261"/>
      <c r="E27" s="261"/>
      <c r="F27" s="261"/>
      <c r="G27" s="261"/>
      <c r="H27" s="261"/>
      <c r="I27" s="261"/>
      <c r="J27" s="261"/>
      <c r="K27" s="182"/>
      <c r="L27" s="182"/>
      <c r="M27" s="190"/>
      <c r="N27" s="261"/>
      <c r="O27" s="261"/>
      <c r="P27" s="261"/>
      <c r="Q27" s="261"/>
      <c r="R27" s="261"/>
      <c r="S27" s="261"/>
      <c r="T27" s="262"/>
      <c r="U27" s="191"/>
      <c r="V27" s="191"/>
      <c r="W27" s="190"/>
      <c r="X27" s="261"/>
      <c r="Y27" s="261"/>
      <c r="Z27" s="261"/>
      <c r="AA27" s="261"/>
      <c r="AB27" s="261"/>
      <c r="AC27" s="261"/>
      <c r="AD27" s="26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row>
    <row r="28" spans="2:57" ht="25.5" customHeight="1">
      <c r="B28" s="263"/>
      <c r="C28" s="190"/>
      <c r="D28" s="261"/>
      <c r="E28" s="261"/>
      <c r="F28" s="261"/>
      <c r="G28" s="261"/>
      <c r="H28" s="261"/>
      <c r="I28" s="261"/>
      <c r="J28" s="261"/>
      <c r="K28" s="182"/>
      <c r="L28" s="182"/>
      <c r="M28" s="190"/>
      <c r="N28" s="261"/>
      <c r="O28" s="261"/>
      <c r="P28" s="261"/>
      <c r="Q28" s="261"/>
      <c r="R28" s="261"/>
      <c r="S28" s="261"/>
      <c r="T28" s="262"/>
      <c r="U28" s="191"/>
      <c r="V28" s="191"/>
      <c r="W28" s="190"/>
      <c r="X28" s="261"/>
      <c r="Y28" s="261"/>
      <c r="Z28" s="261"/>
      <c r="AA28" s="261"/>
      <c r="AB28" s="261"/>
      <c r="AC28" s="261"/>
      <c r="AD28" s="26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row>
    <row r="29" spans="2:57" ht="25.5" customHeight="1">
      <c r="B29" s="240"/>
      <c r="C29" s="190"/>
      <c r="D29" s="261"/>
      <c r="E29" s="261"/>
      <c r="F29" s="261"/>
      <c r="G29" s="261"/>
      <c r="H29" s="261"/>
      <c r="I29" s="261"/>
      <c r="J29" s="261"/>
      <c r="K29" s="182"/>
      <c r="L29" s="182"/>
      <c r="M29" s="190"/>
      <c r="N29" s="261"/>
      <c r="O29" s="261"/>
      <c r="P29" s="261"/>
      <c r="Q29" s="261"/>
      <c r="R29" s="261"/>
      <c r="S29" s="261"/>
      <c r="T29" s="262"/>
      <c r="U29" s="191"/>
      <c r="V29" s="191"/>
      <c r="W29" s="190"/>
      <c r="X29" s="261"/>
      <c r="Y29" s="261"/>
      <c r="Z29" s="261"/>
      <c r="AA29" s="261"/>
      <c r="AB29" s="261"/>
      <c r="AC29" s="261"/>
      <c r="AD29" s="26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row>
    <row r="30" spans="8:77" ht="11.25">
      <c r="H30" s="264"/>
      <c r="I30" s="264"/>
      <c r="J30" s="264"/>
      <c r="K30" s="182"/>
      <c r="L30" s="182"/>
      <c r="M30" s="190"/>
      <c r="N30" s="264"/>
      <c r="O30" s="264"/>
      <c r="P30" s="264"/>
      <c r="Q30" s="264"/>
      <c r="R30" s="264"/>
      <c r="S30" s="264"/>
      <c r="T30" s="264"/>
      <c r="U30" s="182"/>
      <c r="V30" s="182"/>
      <c r="W30" s="190"/>
      <c r="X30" s="264"/>
      <c r="Y30" s="264"/>
      <c r="Z30" s="264"/>
      <c r="AA30" s="264"/>
      <c r="AB30" s="264"/>
      <c r="AC30" s="264"/>
      <c r="AD30" s="264"/>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row>
    <row r="31" spans="8:77" ht="11.25">
      <c r="H31" s="265"/>
      <c r="I31" s="261"/>
      <c r="J31" s="261"/>
      <c r="K31" s="182"/>
      <c r="L31" s="182"/>
      <c r="M31" s="190"/>
      <c r="N31" s="266"/>
      <c r="O31" s="266"/>
      <c r="P31" s="266"/>
      <c r="Q31" s="266"/>
      <c r="R31" s="266"/>
      <c r="S31" s="261"/>
      <c r="T31" s="261"/>
      <c r="U31" s="182"/>
      <c r="V31" s="182"/>
      <c r="W31" s="190"/>
      <c r="X31" s="266"/>
      <c r="Y31" s="266"/>
      <c r="Z31" s="266"/>
      <c r="AA31" s="266"/>
      <c r="AB31" s="266"/>
      <c r="AC31" s="261"/>
      <c r="AD31" s="261"/>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row>
    <row r="32" spans="8:77" ht="11.25">
      <c r="H32" s="265"/>
      <c r="I32" s="267"/>
      <c r="J32" s="261"/>
      <c r="K32" s="182"/>
      <c r="L32" s="182"/>
      <c r="M32" s="190"/>
      <c r="N32" s="267"/>
      <c r="O32" s="267"/>
      <c r="P32" s="267"/>
      <c r="Q32" s="267"/>
      <c r="R32" s="267"/>
      <c r="S32" s="267"/>
      <c r="T32" s="261"/>
      <c r="U32" s="182"/>
      <c r="V32" s="182"/>
      <c r="W32" s="190"/>
      <c r="X32" s="267"/>
      <c r="Y32" s="267"/>
      <c r="Z32" s="267"/>
      <c r="AA32" s="267"/>
      <c r="AB32" s="267"/>
      <c r="AC32" s="267"/>
      <c r="AD32" s="261"/>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row>
    <row r="33" spans="8:77" ht="11.25">
      <c r="H33" s="265"/>
      <c r="I33" s="267"/>
      <c r="J33" s="267"/>
      <c r="K33" s="182"/>
      <c r="L33" s="182"/>
      <c r="M33" s="190"/>
      <c r="N33" s="267"/>
      <c r="O33" s="267"/>
      <c r="P33" s="267"/>
      <c r="Q33" s="267"/>
      <c r="R33" s="267"/>
      <c r="S33" s="267"/>
      <c r="T33" s="267"/>
      <c r="U33" s="182"/>
      <c r="V33" s="182"/>
      <c r="W33" s="190"/>
      <c r="X33" s="267"/>
      <c r="Y33" s="267"/>
      <c r="Z33" s="267"/>
      <c r="AA33" s="267"/>
      <c r="AB33" s="267"/>
      <c r="AC33" s="267"/>
      <c r="AD33" s="267"/>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row>
    <row r="34" spans="8:77" ht="11.25">
      <c r="H34" s="265"/>
      <c r="I34" s="267"/>
      <c r="J34" s="261"/>
      <c r="K34" s="182"/>
      <c r="L34" s="182"/>
      <c r="M34" s="190"/>
      <c r="N34" s="267"/>
      <c r="O34" s="267"/>
      <c r="P34" s="267"/>
      <c r="Q34" s="267"/>
      <c r="R34" s="267"/>
      <c r="S34" s="267"/>
      <c r="T34" s="261"/>
      <c r="U34" s="182"/>
      <c r="V34" s="182"/>
      <c r="W34" s="190"/>
      <c r="X34" s="267"/>
      <c r="Y34" s="267"/>
      <c r="Z34" s="267"/>
      <c r="AA34" s="267"/>
      <c r="AB34" s="267"/>
      <c r="AC34" s="267"/>
      <c r="AD34" s="261"/>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row>
    <row r="35" spans="8:77" ht="11.25">
      <c r="H35" s="265"/>
      <c r="I35" s="267"/>
      <c r="J35" s="182"/>
      <c r="K35" s="182"/>
      <c r="L35" s="182"/>
      <c r="M35" s="190"/>
      <c r="N35" s="267"/>
      <c r="O35" s="267"/>
      <c r="P35" s="267"/>
      <c r="Q35" s="267"/>
      <c r="R35" s="267"/>
      <c r="S35" s="267"/>
      <c r="T35" s="182"/>
      <c r="U35" s="182"/>
      <c r="V35" s="182"/>
      <c r="W35" s="190"/>
      <c r="X35" s="267"/>
      <c r="Y35" s="267"/>
      <c r="Z35" s="267"/>
      <c r="AA35" s="267"/>
      <c r="AB35" s="267"/>
      <c r="AC35" s="267"/>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row>
    <row r="36" spans="9:77" ht="11.25">
      <c r="I36" s="267"/>
      <c r="J36" s="182"/>
      <c r="K36" s="182"/>
      <c r="L36" s="182"/>
      <c r="M36" s="190"/>
      <c r="N36" s="267"/>
      <c r="O36" s="267"/>
      <c r="P36" s="267"/>
      <c r="Q36" s="267"/>
      <c r="R36" s="267"/>
      <c r="S36" s="267"/>
      <c r="T36" s="182"/>
      <c r="U36" s="182"/>
      <c r="V36" s="182"/>
      <c r="W36" s="190"/>
      <c r="X36" s="267"/>
      <c r="Y36" s="267"/>
      <c r="Z36" s="267"/>
      <c r="AA36" s="267"/>
      <c r="AB36" s="267"/>
      <c r="AC36" s="267"/>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row>
    <row r="37" spans="3:77" ht="11.25">
      <c r="C37" s="182"/>
      <c r="D37" s="183"/>
      <c r="E37" s="182"/>
      <c r="F37" s="182"/>
      <c r="G37" s="182"/>
      <c r="H37" s="182"/>
      <c r="I37" s="182"/>
      <c r="J37" s="182"/>
      <c r="K37" s="182"/>
      <c r="L37" s="182"/>
      <c r="M37" s="190"/>
      <c r="N37" s="267"/>
      <c r="O37" s="267"/>
      <c r="P37" s="267"/>
      <c r="Q37" s="267"/>
      <c r="R37" s="267"/>
      <c r="S37" s="267"/>
      <c r="T37" s="182"/>
      <c r="U37" s="182"/>
      <c r="V37" s="182"/>
      <c r="W37" s="190"/>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row>
  </sheetData>
  <mergeCells count="1">
    <mergeCell ref="B26:G26"/>
  </mergeCells>
  <printOptions/>
  <pageMargins left="0.75" right="0.75" top="1" bottom="1" header="0.4921259845" footer="0.4921259845"/>
  <pageSetup fitToHeight="1" fitToWidth="1"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B1:J48"/>
  <sheetViews>
    <sheetView showGridLines="0" workbookViewId="0" topLeftCell="A1">
      <selection activeCell="A1" sqref="A1"/>
    </sheetView>
  </sheetViews>
  <sheetFormatPr defaultColWidth="11.421875" defaultRowHeight="12.75"/>
  <cols>
    <col min="1" max="1" width="3.7109375" style="91" customWidth="1"/>
    <col min="2" max="2" width="6.140625" style="91" customWidth="1"/>
    <col min="3" max="3" width="26.7109375" style="91" bestFit="1" customWidth="1"/>
    <col min="4" max="4" width="15.140625" style="91" customWidth="1"/>
    <col min="5" max="5" width="14.421875" style="91" customWidth="1"/>
    <col min="6" max="6" width="14.57421875" style="91" customWidth="1"/>
    <col min="7" max="7" width="13.421875" style="91" customWidth="1"/>
    <col min="8" max="8" width="16.28125" style="91" customWidth="1"/>
    <col min="9" max="16384" width="11.421875" style="91" customWidth="1"/>
  </cols>
  <sheetData>
    <row r="1" spans="2:10" ht="17.25" customHeight="1">
      <c r="B1" s="268" t="s">
        <v>98</v>
      </c>
      <c r="C1" s="178"/>
      <c r="D1" s="178"/>
      <c r="E1" s="178"/>
      <c r="F1" s="178"/>
      <c r="G1" s="178"/>
      <c r="H1" s="178"/>
      <c r="I1" s="178"/>
      <c r="J1" s="178"/>
    </row>
    <row r="3" ht="16.5" customHeight="1">
      <c r="H3" s="247" t="s">
        <v>88</v>
      </c>
    </row>
    <row r="4" spans="2:8" s="123" customFormat="1" ht="15" customHeight="1">
      <c r="B4" s="269"/>
      <c r="C4" s="269"/>
      <c r="D4" s="128" t="s">
        <v>99</v>
      </c>
      <c r="E4" s="128" t="s">
        <v>100</v>
      </c>
      <c r="F4" s="128" t="s">
        <v>101</v>
      </c>
      <c r="G4" s="128" t="s">
        <v>102</v>
      </c>
      <c r="H4" s="128" t="s">
        <v>103</v>
      </c>
    </row>
    <row r="5" spans="2:8" ht="15" customHeight="1">
      <c r="B5" s="249"/>
      <c r="C5" s="270" t="s">
        <v>104</v>
      </c>
      <c r="D5" s="271">
        <v>22</v>
      </c>
      <c r="E5" s="271">
        <v>25</v>
      </c>
      <c r="F5" s="271">
        <v>28</v>
      </c>
      <c r="G5" s="271">
        <v>22</v>
      </c>
      <c r="H5" s="271">
        <v>3</v>
      </c>
    </row>
    <row r="6" spans="2:8" ht="15" customHeight="1">
      <c r="B6" s="272" t="s">
        <v>105</v>
      </c>
      <c r="C6" s="270" t="s">
        <v>94</v>
      </c>
      <c r="D6" s="273">
        <v>8.810669420162492</v>
      </c>
      <c r="E6" s="273">
        <v>23.88328487914194</v>
      </c>
      <c r="F6" s="273">
        <v>30.671526662030484</v>
      </c>
      <c r="G6" s="273">
        <v>28.126941047635572</v>
      </c>
      <c r="H6" s="273">
        <v>8.507577991029509</v>
      </c>
    </row>
    <row r="7" spans="2:8" ht="15" customHeight="1">
      <c r="B7" s="272"/>
      <c r="C7" s="274" t="s">
        <v>24</v>
      </c>
      <c r="D7" s="273">
        <v>5.839011933585954</v>
      </c>
      <c r="E7" s="273">
        <v>20.502939766383356</v>
      </c>
      <c r="F7" s="273">
        <v>27.831393214565836</v>
      </c>
      <c r="G7" s="273">
        <v>37.16823567879416</v>
      </c>
      <c r="H7" s="273">
        <v>8.658419406670692</v>
      </c>
    </row>
    <row r="8" spans="2:8" ht="15" customHeight="1">
      <c r="B8" s="272"/>
      <c r="C8" s="274" t="s">
        <v>95</v>
      </c>
      <c r="D8" s="273">
        <v>2.295460870102965</v>
      </c>
      <c r="E8" s="273">
        <v>14.747534089854982</v>
      </c>
      <c r="F8" s="273">
        <v>32.04897292394587</v>
      </c>
      <c r="G8" s="273">
        <v>43.222998670418356</v>
      </c>
      <c r="H8" s="273">
        <v>7.685033445677829</v>
      </c>
    </row>
    <row r="9" spans="2:8" ht="15" customHeight="1">
      <c r="B9" s="272"/>
      <c r="C9" s="274" t="s">
        <v>106</v>
      </c>
      <c r="D9" s="273">
        <v>2.4510576398569612</v>
      </c>
      <c r="E9" s="273">
        <v>13.089682202961795</v>
      </c>
      <c r="F9" s="273">
        <v>37.023253934581895</v>
      </c>
      <c r="G9" s="273">
        <v>38.770430531143305</v>
      </c>
      <c r="H9" s="273">
        <v>8.665575691456048</v>
      </c>
    </row>
    <row r="10" spans="2:8" ht="15" customHeight="1">
      <c r="B10" s="272"/>
      <c r="C10" s="274" t="s">
        <v>97</v>
      </c>
      <c r="D10" s="273">
        <v>4.475437783990734</v>
      </c>
      <c r="E10" s="273">
        <v>20.399714288871632</v>
      </c>
      <c r="F10" s="273">
        <v>35.11644938623342</v>
      </c>
      <c r="G10" s="273">
        <v>30.988506255205134</v>
      </c>
      <c r="H10" s="273">
        <v>9.019892285699074</v>
      </c>
    </row>
    <row r="11" spans="2:8" ht="15" customHeight="1">
      <c r="B11" s="272"/>
      <c r="C11" s="274" t="s">
        <v>79</v>
      </c>
      <c r="D11" s="273">
        <v>12.997447094526335</v>
      </c>
      <c r="E11" s="273">
        <v>24.068776609636256</v>
      </c>
      <c r="F11" s="273">
        <v>30.37410896310738</v>
      </c>
      <c r="G11" s="273">
        <v>27.213901491455562</v>
      </c>
      <c r="H11" s="273">
        <v>5.345765841274468</v>
      </c>
    </row>
    <row r="12" spans="2:8" ht="15" customHeight="1">
      <c r="B12" s="272" t="s">
        <v>107</v>
      </c>
      <c r="C12" s="270" t="s">
        <v>94</v>
      </c>
      <c r="D12" s="273">
        <v>19.367096424977568</v>
      </c>
      <c r="E12" s="273">
        <v>25.647816152082857</v>
      </c>
      <c r="F12" s="273">
        <v>28.102488093551447</v>
      </c>
      <c r="G12" s="273">
        <v>23.229472047545872</v>
      </c>
      <c r="H12" s="273">
        <v>3.653127281842257</v>
      </c>
    </row>
    <row r="13" spans="2:8" ht="15" customHeight="1">
      <c r="B13" s="272"/>
      <c r="C13" s="274" t="s">
        <v>24</v>
      </c>
      <c r="D13" s="273">
        <v>7.745772091583578</v>
      </c>
      <c r="E13" s="273">
        <v>23.36300451164492</v>
      </c>
      <c r="F13" s="273">
        <v>30.04511644921351</v>
      </c>
      <c r="G13" s="273">
        <v>34.84190483336929</v>
      </c>
      <c r="H13" s="273">
        <v>4.004202114188701</v>
      </c>
    </row>
    <row r="14" spans="2:8" ht="15" customHeight="1">
      <c r="B14" s="272"/>
      <c r="C14" s="274" t="s">
        <v>95</v>
      </c>
      <c r="D14" s="273">
        <v>12.74738714698688</v>
      </c>
      <c r="E14" s="273">
        <v>21.747831887925283</v>
      </c>
      <c r="F14" s="273">
        <v>26.879030464754283</v>
      </c>
      <c r="G14" s="273">
        <v>22.031354236157437</v>
      </c>
      <c r="H14" s="273">
        <v>16.59439626417612</v>
      </c>
    </row>
    <row r="15" spans="2:8" ht="15" customHeight="1">
      <c r="B15" s="272"/>
      <c r="C15" s="274" t="s">
        <v>106</v>
      </c>
      <c r="D15" s="273">
        <v>17.351809083910698</v>
      </c>
      <c r="E15" s="273">
        <v>26.682063125481136</v>
      </c>
      <c r="F15" s="273">
        <v>32.024634334103155</v>
      </c>
      <c r="G15" s="273">
        <v>22.463433410315627</v>
      </c>
      <c r="H15" s="273">
        <v>1.4780600461893765</v>
      </c>
    </row>
    <row r="16" spans="2:8" ht="15" customHeight="1">
      <c r="B16" s="272"/>
      <c r="C16" s="274" t="s">
        <v>97</v>
      </c>
      <c r="D16" s="273">
        <v>12.185268312589267</v>
      </c>
      <c r="E16" s="273">
        <v>31.203155818540434</v>
      </c>
      <c r="F16" s="273">
        <v>34.888118071141946</v>
      </c>
      <c r="G16" s="273">
        <v>18.983880840644765</v>
      </c>
      <c r="H16" s="273">
        <v>2.7395769570835884</v>
      </c>
    </row>
    <row r="17" spans="2:8" ht="15" customHeight="1">
      <c r="B17" s="272"/>
      <c r="C17" s="274" t="s">
        <v>79</v>
      </c>
      <c r="D17" s="273">
        <v>14.675620058485867</v>
      </c>
      <c r="E17" s="273">
        <v>21.49432934659838</v>
      </c>
      <c r="F17" s="273">
        <v>28.63177113150036</v>
      </c>
      <c r="G17" s="273">
        <v>29.73340966409308</v>
      </c>
      <c r="H17" s="273">
        <v>5.464869799322307</v>
      </c>
    </row>
    <row r="18" spans="4:8" ht="11.25">
      <c r="D18" s="275"/>
      <c r="E18" s="275"/>
      <c r="F18" s="275"/>
      <c r="G18" s="275"/>
      <c r="H18" s="275"/>
    </row>
    <row r="24" spans="2:3" ht="11.25">
      <c r="B24" s="276"/>
      <c r="C24" s="276"/>
    </row>
    <row r="25" spans="2:9" ht="53.25" customHeight="1">
      <c r="B25" s="178"/>
      <c r="C25" s="178"/>
      <c r="D25" s="178"/>
      <c r="E25" s="178"/>
      <c r="F25" s="178"/>
      <c r="G25" s="178"/>
      <c r="H25" s="178"/>
      <c r="I25" s="178"/>
    </row>
    <row r="33" ht="12.75" customHeight="1"/>
    <row r="47" spans="2:8" ht="11.25">
      <c r="B47" s="182"/>
      <c r="C47" s="277"/>
      <c r="D47" s="182"/>
      <c r="E47" s="182"/>
      <c r="F47" s="182"/>
      <c r="G47" s="182"/>
      <c r="H47" s="182"/>
    </row>
    <row r="48" spans="2:8" ht="11.25">
      <c r="B48" s="182"/>
      <c r="C48" s="182"/>
      <c r="D48" s="182"/>
      <c r="E48" s="182"/>
      <c r="F48" s="182"/>
      <c r="G48" s="182"/>
      <c r="H48" s="182"/>
    </row>
  </sheetData>
  <mergeCells count="4">
    <mergeCell ref="B6:B11"/>
    <mergeCell ref="B12:B17"/>
    <mergeCell ref="B25:I25"/>
    <mergeCell ref="B1:J1"/>
  </mergeCells>
  <printOptions/>
  <pageMargins left="0.75" right="0.75" top="1" bottom="1" header="0.4921259845" footer="0.49212598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1:J42"/>
  <sheetViews>
    <sheetView showGridLines="0" workbookViewId="0" topLeftCell="A1">
      <selection activeCell="A1" sqref="A1"/>
    </sheetView>
  </sheetViews>
  <sheetFormatPr defaultColWidth="11.421875" defaultRowHeight="12.75"/>
  <cols>
    <col min="1" max="1" width="3.7109375" style="91" customWidth="1"/>
    <col min="2" max="2" width="17.00390625" style="91" customWidth="1"/>
    <col min="3" max="3" width="7.140625" style="91" customWidth="1"/>
    <col min="4" max="4" width="8.00390625" style="91" customWidth="1"/>
    <col min="5" max="5" width="8.140625" style="91" customWidth="1"/>
    <col min="6" max="6" width="8.421875" style="91" customWidth="1"/>
    <col min="7" max="8" width="11.421875" style="91" customWidth="1"/>
    <col min="9" max="9" width="11.8515625" style="91" bestFit="1" customWidth="1"/>
    <col min="10" max="16384" width="11.421875" style="91" customWidth="1"/>
  </cols>
  <sheetData>
    <row r="1" spans="2:8" ht="27.75" customHeight="1">
      <c r="B1" s="268" t="s">
        <v>108</v>
      </c>
      <c r="C1" s="278"/>
      <c r="D1" s="278"/>
      <c r="E1" s="278"/>
      <c r="F1" s="278"/>
      <c r="G1" s="278"/>
      <c r="H1" s="182"/>
    </row>
    <row r="2" spans="2:8" ht="11.25">
      <c r="B2" s="123"/>
      <c r="C2" s="182"/>
      <c r="H2" s="182"/>
    </row>
    <row r="3" spans="2:8" s="259" customFormat="1" ht="12" customHeight="1">
      <c r="B3" s="279" t="s">
        <v>109</v>
      </c>
      <c r="C3" s="279">
        <v>2006</v>
      </c>
      <c r="D3" s="279">
        <v>2007</v>
      </c>
      <c r="E3" s="279">
        <v>2008</v>
      </c>
      <c r="F3" s="280">
        <v>2009</v>
      </c>
      <c r="H3" s="281"/>
    </row>
    <row r="4" spans="2:8" ht="12" customHeight="1">
      <c r="B4" s="249" t="s">
        <v>110</v>
      </c>
      <c r="C4" s="282">
        <v>0.142019829590579</v>
      </c>
      <c r="D4" s="282">
        <v>0.14303824969009188</v>
      </c>
      <c r="E4" s="282">
        <v>0.12</v>
      </c>
      <c r="F4" s="282">
        <v>0.11</v>
      </c>
      <c r="H4" s="182"/>
    </row>
    <row r="5" spans="2:8" ht="12" customHeight="1">
      <c r="B5" s="249" t="s">
        <v>111</v>
      </c>
      <c r="C5" s="283">
        <v>0.22722454010658674</v>
      </c>
      <c r="D5" s="283">
        <v>0.23921072473769633</v>
      </c>
      <c r="E5" s="283">
        <v>0.25</v>
      </c>
      <c r="F5" s="283">
        <v>0.25</v>
      </c>
      <c r="H5" s="182"/>
    </row>
    <row r="6" spans="2:8" ht="12" customHeight="1">
      <c r="B6" s="249" t="s">
        <v>112</v>
      </c>
      <c r="C6" s="282">
        <v>0.2754401285078215</v>
      </c>
      <c r="D6" s="282">
        <v>0.30778156909353477</v>
      </c>
      <c r="E6" s="282">
        <v>0.29</v>
      </c>
      <c r="F6" s="282">
        <v>0.31</v>
      </c>
      <c r="H6" s="182"/>
    </row>
    <row r="7" spans="2:8" ht="12" customHeight="1">
      <c r="B7" s="249" t="s">
        <v>113</v>
      </c>
      <c r="C7" s="282">
        <v>0.3081312820955112</v>
      </c>
      <c r="D7" s="282">
        <v>0.2757760482562078</v>
      </c>
      <c r="E7" s="282">
        <v>0.29</v>
      </c>
      <c r="F7" s="282">
        <v>0.28</v>
      </c>
      <c r="H7" s="182"/>
    </row>
    <row r="8" spans="2:8" ht="12" customHeight="1">
      <c r="B8" s="249" t="s">
        <v>103</v>
      </c>
      <c r="C8" s="282">
        <v>0.04718421969950157</v>
      </c>
      <c r="D8" s="282">
        <v>0.034193408222469295</v>
      </c>
      <c r="E8" s="282">
        <v>0.05</v>
      </c>
      <c r="F8" s="282">
        <v>0.05</v>
      </c>
      <c r="H8" s="182"/>
    </row>
    <row r="9" ht="11.25">
      <c r="H9" s="182"/>
    </row>
    <row r="10" spans="2:8" ht="11.25">
      <c r="B10" s="123"/>
      <c r="C10" s="182"/>
      <c r="H10" s="182"/>
    </row>
    <row r="11" spans="2:8" ht="11.25">
      <c r="B11" s="123"/>
      <c r="C11" s="182"/>
      <c r="H11" s="182"/>
    </row>
    <row r="12" spans="2:8" ht="11.25">
      <c r="B12" s="123"/>
      <c r="C12" s="182"/>
      <c r="H12" s="182"/>
    </row>
    <row r="13" spans="2:8" ht="11.25">
      <c r="B13" s="123"/>
      <c r="C13" s="182"/>
      <c r="H13" s="182"/>
    </row>
    <row r="14" spans="2:8" ht="11.25">
      <c r="B14" s="123"/>
      <c r="C14" s="182"/>
      <c r="H14" s="182"/>
    </row>
    <row r="15" spans="2:8" ht="11.25">
      <c r="B15" s="123"/>
      <c r="C15" s="182"/>
      <c r="H15" s="182"/>
    </row>
    <row r="16" spans="2:8" ht="11.25">
      <c r="B16" s="123"/>
      <c r="C16" s="182"/>
      <c r="H16" s="182"/>
    </row>
    <row r="17" spans="2:8" ht="11.25">
      <c r="B17" s="123"/>
      <c r="C17" s="182"/>
      <c r="H17" s="182"/>
    </row>
    <row r="18" spans="2:8" ht="11.25">
      <c r="B18" s="123"/>
      <c r="C18" s="182"/>
      <c r="H18" s="182"/>
    </row>
    <row r="19" spans="2:8" ht="11.25">
      <c r="B19" s="123"/>
      <c r="C19" s="182"/>
      <c r="H19" s="182"/>
    </row>
    <row r="20" spans="2:8" ht="11.25">
      <c r="B20" s="123"/>
      <c r="C20" s="182"/>
      <c r="H20" s="182"/>
    </row>
    <row r="21" spans="2:8" ht="11.25">
      <c r="B21" s="123"/>
      <c r="C21" s="182"/>
      <c r="H21" s="182"/>
    </row>
    <row r="22" spans="2:8" ht="11.25">
      <c r="B22" s="123"/>
      <c r="C22" s="182"/>
      <c r="H22" s="182"/>
    </row>
    <row r="23" spans="2:8" ht="11.25">
      <c r="B23" s="123"/>
      <c r="C23" s="182"/>
      <c r="H23" s="182"/>
    </row>
    <row r="24" spans="3:8" ht="11.25">
      <c r="C24" s="182"/>
      <c r="H24" s="182"/>
    </row>
    <row r="25" spans="3:8" ht="11.25">
      <c r="C25" s="182"/>
      <c r="H25" s="182"/>
    </row>
    <row r="26" ht="11.25">
      <c r="H26" s="182"/>
    </row>
    <row r="27" ht="11.25">
      <c r="H27" s="182"/>
    </row>
    <row r="28" spans="8:10" ht="11.25">
      <c r="H28" s="182"/>
      <c r="I28" s="284"/>
      <c r="J28" s="179"/>
    </row>
    <row r="29" spans="8:10" ht="11.25">
      <c r="H29" s="182"/>
      <c r="I29" s="284"/>
      <c r="J29" s="179"/>
    </row>
    <row r="30" spans="8:10" ht="11.25">
      <c r="H30" s="182"/>
      <c r="I30" s="284"/>
      <c r="J30" s="179"/>
    </row>
    <row r="31" spans="9:10" ht="11.25">
      <c r="I31" s="284"/>
      <c r="J31" s="179"/>
    </row>
    <row r="32" spans="9:10" ht="11.25">
      <c r="I32" s="284"/>
      <c r="J32" s="179"/>
    </row>
    <row r="35" ht="11.25">
      <c r="C35" s="260"/>
    </row>
    <row r="42" spans="4:8" ht="11.25">
      <c r="D42" s="179"/>
      <c r="E42" s="179"/>
      <c r="F42" s="179"/>
      <c r="G42" s="179"/>
      <c r="H42" s="179"/>
    </row>
  </sheetData>
  <mergeCells count="1">
    <mergeCell ref="B1:G1"/>
  </mergeCells>
  <printOptions/>
  <pageMargins left="0.75" right="0.75" top="1" bottom="1" header="0.4921259845" footer="0.492125984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1:K65"/>
  <sheetViews>
    <sheetView showGridLines="0" workbookViewId="0" topLeftCell="A1">
      <selection activeCell="A1" sqref="A1"/>
    </sheetView>
  </sheetViews>
  <sheetFormatPr defaultColWidth="11.421875" defaultRowHeight="12.75"/>
  <cols>
    <col min="1" max="1" width="3.7109375" style="91" customWidth="1"/>
    <col min="2" max="2" width="16.140625" style="91" customWidth="1"/>
    <col min="3" max="3" width="11.421875" style="91" customWidth="1"/>
    <col min="4" max="4" width="12.00390625" style="91" customWidth="1"/>
    <col min="5" max="16384" width="11.421875" style="91" customWidth="1"/>
  </cols>
  <sheetData>
    <row r="1" spans="2:5" ht="24" customHeight="1">
      <c r="B1" s="268" t="s">
        <v>114</v>
      </c>
      <c r="C1" s="278"/>
      <c r="D1" s="278"/>
      <c r="E1" s="278"/>
    </row>
    <row r="2" ht="10.5" customHeight="1">
      <c r="B2" s="123"/>
    </row>
    <row r="3" ht="11.25">
      <c r="D3" s="285" t="s">
        <v>88</v>
      </c>
    </row>
    <row r="4" spans="2:4" s="123" customFormat="1" ht="11.25">
      <c r="B4" s="269"/>
      <c r="C4" s="279" t="s">
        <v>115</v>
      </c>
      <c r="D4" s="279" t="s">
        <v>116</v>
      </c>
    </row>
    <row r="5" spans="2:4" ht="11.25">
      <c r="B5" s="249" t="s">
        <v>79</v>
      </c>
      <c r="C5" s="286">
        <v>0.5221923769568806</v>
      </c>
      <c r="D5" s="286">
        <v>0.47780762304311947</v>
      </c>
    </row>
    <row r="6" spans="2:4" ht="11.25">
      <c r="B6" s="249" t="s">
        <v>117</v>
      </c>
      <c r="C6" s="286">
        <v>0.7100933814187163</v>
      </c>
      <c r="D6" s="286">
        <v>0.28990661858128375</v>
      </c>
    </row>
    <row r="7" spans="2:4" ht="11.25">
      <c r="B7" s="249" t="s">
        <v>118</v>
      </c>
      <c r="C7" s="286">
        <v>0.7357577226902641</v>
      </c>
      <c r="D7" s="286">
        <v>0.26424227730973593</v>
      </c>
    </row>
    <row r="8" spans="2:4" ht="11.25">
      <c r="B8" s="249" t="s">
        <v>95</v>
      </c>
      <c r="C8" s="286">
        <v>0.3659183854964833</v>
      </c>
      <c r="D8" s="286">
        <v>0.6340816145035167</v>
      </c>
    </row>
    <row r="9" spans="2:4" ht="11.25">
      <c r="B9" s="249" t="s">
        <v>24</v>
      </c>
      <c r="C9" s="286">
        <v>0.6231690243031998</v>
      </c>
      <c r="D9" s="286">
        <v>0.37683097569680024</v>
      </c>
    </row>
    <row r="10" spans="2:4" ht="11.25">
      <c r="B10" s="249" t="s">
        <v>4</v>
      </c>
      <c r="C10" s="286">
        <v>0.5235715293906305</v>
      </c>
      <c r="D10" s="286">
        <v>0.4764284706093696</v>
      </c>
    </row>
    <row r="11" spans="2:4" ht="11.25">
      <c r="B11" s="249" t="s">
        <v>119</v>
      </c>
      <c r="C11" s="286">
        <v>0.6247368545312174</v>
      </c>
      <c r="D11" s="286">
        <v>0.3752631454687826</v>
      </c>
    </row>
    <row r="12" spans="2:4" ht="11.25">
      <c r="B12" s="249" t="s">
        <v>120</v>
      </c>
      <c r="C12" s="286">
        <v>0.6798126157533501</v>
      </c>
      <c r="D12" s="286">
        <v>0.32018738424664994</v>
      </c>
    </row>
    <row r="13" spans="2:4" ht="11.25">
      <c r="B13" s="249" t="s">
        <v>121</v>
      </c>
      <c r="C13" s="286">
        <v>0.7348318877984854</v>
      </c>
      <c r="D13" s="286">
        <v>0.26516811220151454</v>
      </c>
    </row>
    <row r="27" ht="11.25">
      <c r="F27" s="182"/>
    </row>
    <row r="28" ht="11.25">
      <c r="F28" s="182"/>
    </row>
    <row r="29" ht="11.25">
      <c r="F29" s="182"/>
    </row>
    <row r="30" ht="11.25">
      <c r="F30" s="182"/>
    </row>
    <row r="31" ht="11.25">
      <c r="F31" s="182"/>
    </row>
    <row r="32" ht="11.25">
      <c r="F32" s="182"/>
    </row>
    <row r="33" ht="11.25">
      <c r="F33" s="182"/>
    </row>
    <row r="34" ht="11.25">
      <c r="F34" s="182"/>
    </row>
    <row r="35" ht="11.25">
      <c r="F35" s="182"/>
    </row>
    <row r="36" ht="11.25">
      <c r="F36" s="182"/>
    </row>
    <row r="38" spans="2:6" ht="11.25">
      <c r="B38" s="287"/>
      <c r="C38" s="182"/>
      <c r="D38" s="182"/>
      <c r="E38" s="182"/>
      <c r="F38" s="182"/>
    </row>
    <row r="39" spans="2:6" ht="11.25">
      <c r="B39" s="182"/>
      <c r="C39" s="182"/>
      <c r="D39" s="182"/>
      <c r="E39" s="182"/>
      <c r="F39" s="182"/>
    </row>
    <row r="40" spans="2:6" ht="11.25">
      <c r="B40" s="182"/>
      <c r="C40" s="182"/>
      <c r="D40" s="182"/>
      <c r="E40" s="182"/>
      <c r="F40" s="182"/>
    </row>
    <row r="41" spans="2:6" ht="11.25">
      <c r="B41" s="182"/>
      <c r="C41" s="182"/>
      <c r="D41" s="182"/>
      <c r="E41" s="182"/>
      <c r="F41" s="182"/>
    </row>
    <row r="42" spans="2:6" ht="11.25">
      <c r="B42" s="255"/>
      <c r="C42" s="182"/>
      <c r="D42" s="182"/>
      <c r="E42" s="182"/>
      <c r="F42" s="182"/>
    </row>
    <row r="43" spans="2:6" ht="11.25">
      <c r="B43" s="182"/>
      <c r="C43" s="288"/>
      <c r="D43" s="288"/>
      <c r="E43" s="194"/>
      <c r="F43" s="182"/>
    </row>
    <row r="44" spans="2:11" ht="11.25">
      <c r="B44" s="182"/>
      <c r="C44" s="288"/>
      <c r="D44" s="288"/>
      <c r="E44" s="194"/>
      <c r="F44" s="182"/>
      <c r="I44" s="289"/>
      <c r="J44" s="290"/>
      <c r="K44" s="290"/>
    </row>
    <row r="45" spans="2:11" ht="11.25">
      <c r="B45" s="182"/>
      <c r="C45" s="288"/>
      <c r="D45" s="288"/>
      <c r="E45" s="194"/>
      <c r="F45" s="182"/>
      <c r="I45" s="289"/>
      <c r="J45" s="290"/>
      <c r="K45" s="290"/>
    </row>
    <row r="46" spans="2:11" ht="11.25">
      <c r="B46" s="182"/>
      <c r="C46" s="288"/>
      <c r="D46" s="288"/>
      <c r="E46" s="194"/>
      <c r="F46" s="182"/>
      <c r="I46" s="289"/>
      <c r="J46" s="290"/>
      <c r="K46" s="290"/>
    </row>
    <row r="47" spans="2:11" ht="11.25">
      <c r="B47" s="182"/>
      <c r="C47" s="288"/>
      <c r="D47" s="288"/>
      <c r="E47" s="194"/>
      <c r="F47" s="182"/>
      <c r="I47" s="289"/>
      <c r="J47" s="290"/>
      <c r="K47" s="290"/>
    </row>
    <row r="48" spans="2:11" ht="11.25">
      <c r="B48" s="182"/>
      <c r="C48" s="288"/>
      <c r="D48" s="288"/>
      <c r="E48" s="194"/>
      <c r="F48" s="182"/>
      <c r="I48" s="289"/>
      <c r="J48" s="290"/>
      <c r="K48" s="290"/>
    </row>
    <row r="49" spans="2:11" ht="11.25">
      <c r="B49" s="182"/>
      <c r="C49" s="288"/>
      <c r="D49" s="288"/>
      <c r="E49" s="194"/>
      <c r="F49" s="182"/>
      <c r="I49" s="289"/>
      <c r="J49" s="290"/>
      <c r="K49" s="290"/>
    </row>
    <row r="50" spans="2:11" ht="11.25">
      <c r="B50" s="182"/>
      <c r="C50" s="288"/>
      <c r="D50" s="288"/>
      <c r="E50" s="194"/>
      <c r="F50" s="182"/>
      <c r="I50" s="289"/>
      <c r="J50" s="290"/>
      <c r="K50" s="290"/>
    </row>
    <row r="51" spans="2:11" ht="11.25">
      <c r="B51" s="182"/>
      <c r="C51" s="288"/>
      <c r="D51" s="288"/>
      <c r="E51" s="194"/>
      <c r="F51" s="182"/>
      <c r="I51" s="289"/>
      <c r="J51" s="290"/>
      <c r="K51" s="290"/>
    </row>
    <row r="52" spans="2:11" ht="11.25">
      <c r="B52" s="182"/>
      <c r="C52" s="182"/>
      <c r="D52" s="182"/>
      <c r="E52" s="182"/>
      <c r="F52" s="182"/>
      <c r="I52" s="289"/>
      <c r="J52" s="290"/>
      <c r="K52" s="290"/>
    </row>
    <row r="55" spans="9:11" ht="11.25">
      <c r="I55" s="289"/>
      <c r="J55" s="290"/>
      <c r="K55" s="290"/>
    </row>
    <row r="56" spans="4:6" ht="11.25">
      <c r="D56" s="291"/>
      <c r="E56" s="290"/>
      <c r="F56" s="290"/>
    </row>
    <row r="57" spans="4:6" ht="11.25">
      <c r="D57" s="291"/>
      <c r="E57" s="290"/>
      <c r="F57" s="290"/>
    </row>
    <row r="58" spans="4:6" ht="11.25">
      <c r="D58" s="291"/>
      <c r="E58" s="290"/>
      <c r="F58" s="290"/>
    </row>
    <row r="59" spans="4:6" ht="11.25">
      <c r="D59" s="291"/>
      <c r="E59" s="290"/>
      <c r="F59" s="290"/>
    </row>
    <row r="60" spans="4:11" ht="11.25">
      <c r="D60" s="291"/>
      <c r="E60" s="290"/>
      <c r="F60" s="290"/>
      <c r="I60" s="203"/>
      <c r="J60" s="203"/>
      <c r="K60" s="203"/>
    </row>
    <row r="61" spans="4:11" ht="11.25">
      <c r="D61" s="291"/>
      <c r="E61" s="290"/>
      <c r="F61" s="290"/>
      <c r="I61" s="289"/>
      <c r="J61" s="290"/>
      <c r="K61" s="290"/>
    </row>
    <row r="62" spans="4:11" ht="11.25">
      <c r="D62" s="291"/>
      <c r="E62" s="290"/>
      <c r="F62" s="290"/>
      <c r="I62" s="203"/>
      <c r="J62" s="203"/>
      <c r="K62" s="203"/>
    </row>
    <row r="63" spans="4:11" ht="11.25">
      <c r="D63" s="291"/>
      <c r="E63" s="290"/>
      <c r="F63" s="290"/>
      <c r="I63" s="289"/>
      <c r="J63" s="290"/>
      <c r="K63" s="290"/>
    </row>
    <row r="64" spans="4:6" ht="11.25">
      <c r="D64" s="291"/>
      <c r="E64" s="290"/>
      <c r="F64" s="290"/>
    </row>
    <row r="65" spans="4:6" ht="11.25">
      <c r="D65" s="291"/>
      <c r="E65" s="290"/>
      <c r="F65" s="290"/>
    </row>
    <row r="66" ht="12.75" customHeight="1"/>
    <row r="72" ht="12.75" customHeight="1"/>
  </sheetData>
  <mergeCells count="1">
    <mergeCell ref="B1:E1"/>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cp:lastPrinted>2011-02-01T15:30:28Z</cp:lastPrinted>
  <dcterms:created xsi:type="dcterms:W3CDTF">2009-10-19T15:35:04Z</dcterms:created>
  <dcterms:modified xsi:type="dcterms:W3CDTF">2011-06-22T15:26:51Z</dcterms:modified>
  <cp:category/>
  <cp:version/>
  <cp:contentType/>
  <cp:contentStatus/>
</cp:coreProperties>
</file>